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C:\Users\isis.ipg\Desktop\orçamentos jornalista\"/>
    </mc:Choice>
  </mc:AlternateContent>
  <xr:revisionPtr revIDLastSave="0" documentId="13_ncr:1_{28496348-56AB-4736-8F1F-1C929CDDFA44}" xr6:coauthVersionLast="47" xr6:coauthVersionMax="47" xr10:uidLastSave="{00000000-0000-0000-0000-000000000000}"/>
  <bookViews>
    <workbookView xWindow="49200" yWindow="30" windowWidth="28980" windowHeight="15780" tabRatio="649" firstSheet="6" activeTab="9" xr2:uid="{00000000-000D-0000-FFFF-FFFF00000000}"/>
  </bookViews>
  <sheets>
    <sheet name="INSTRUÇÕES" sheetId="45" r:id="rId1"/>
    <sheet name="POSTOS" sheetId="46" r:id="rId2"/>
    <sheet name="Vale Transporte " sheetId="44" r:id="rId3"/>
    <sheet name="VL. Refeição + Alimentação" sheetId="49" r:id="rId4"/>
    <sheet name="JORNALISTA PLENO" sheetId="30" r:id="rId5"/>
    <sheet name="DESIGNER GRÁFICO PLENO" sheetId="53" r:id="rId6"/>
    <sheet name="EDITOR DE MÍDIA PLENO" sheetId="54" r:id="rId7"/>
    <sheet name="REPÓRTER CINEMATOGRÁFICO PLENO" sheetId="55" r:id="rId8"/>
    <sheet name="SOCIAL MÍDIA PLENO" sheetId="57" r:id="rId9"/>
    <sheet name="REVISOR DE TEXTO" sheetId="56" r:id="rId10"/>
    <sheet name="QUADRO DETALHADO PROPOSTA" sheetId="25" r:id="rId11"/>
    <sheet name="PROPOSTA" sheetId="52" r:id="rId12"/>
  </sheets>
  <externalReferences>
    <externalReference r:id="rId13"/>
  </externalReferences>
  <definedNames>
    <definedName name="_xlnm.Print_Area" localSheetId="5">'DESIGNER GRÁFICO PLENO'!$A$1:$E$131</definedName>
    <definedName name="_xlnm.Print_Area" localSheetId="6">'EDITOR DE MÍDIA PLENO'!$A$1:$E$131</definedName>
    <definedName name="_xlnm.Print_Area" localSheetId="0">INSTRUÇÕES!$A$1:$R$22</definedName>
    <definedName name="_xlnm.Print_Area" localSheetId="4">'JORNALISTA PLENO'!$A$1:$E$131</definedName>
    <definedName name="_xlnm.Print_Area" localSheetId="1">POSTOS!$C$1:$S$15</definedName>
    <definedName name="_xlnm.Print_Area" localSheetId="11">PROPOSTA!$A$1:$H$51</definedName>
    <definedName name="_xlnm.Print_Area" localSheetId="7">'REPÓRTER CINEMATOGRÁFICO PLENO'!$A$1:$E$131</definedName>
    <definedName name="_xlnm.Print_Area" localSheetId="9">'REVISOR DE TEXTO'!$A$1:$E$131</definedName>
    <definedName name="_xlnm.Print_Area" localSheetId="8">'SOCIAL MÍDIA PLENO'!$A$1:$E$131</definedName>
    <definedName name="ARMAM.">[1]INSUMOS!$G$30</definedName>
    <definedName name="EQUIP">[1]INSUMOS!$G$45</definedName>
    <definedName name="SHARED_FORMULA_11_49_11_49_1">"[.K50]*[.$L$30]"</definedName>
    <definedName name="SHARED_FORMULA_11_65_11_65_1">"[.K66]*[.$L$30]"</definedName>
    <definedName name="UNIF">[1]INSUMOS!$G$21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1" i="56" l="1"/>
  <c r="E61" i="30"/>
  <c r="C9" i="56"/>
  <c r="C9" i="57"/>
  <c r="C9" i="55"/>
  <c r="C9" i="54"/>
  <c r="E24" i="53"/>
  <c r="C9" i="53"/>
  <c r="C19" i="30"/>
  <c r="C9" i="30"/>
  <c r="E59" i="56"/>
  <c r="E59" i="57"/>
  <c r="E61" i="57"/>
  <c r="E61" i="55"/>
  <c r="E61" i="53"/>
  <c r="E61" i="54"/>
  <c r="E59" i="55"/>
  <c r="E59" i="53"/>
  <c r="E59" i="54"/>
  <c r="B4" i="25" l="1"/>
  <c r="C13" i="52" s="1"/>
  <c r="B5" i="25"/>
  <c r="C14" i="52" s="1"/>
  <c r="B6" i="25"/>
  <c r="C15" i="52" s="1"/>
  <c r="B7" i="25"/>
  <c r="C16" i="52" s="1"/>
  <c r="B8" i="25"/>
  <c r="C17" i="52" s="1"/>
  <c r="B3" i="25"/>
  <c r="C12" i="52" s="1"/>
  <c r="C19" i="57"/>
  <c r="E24" i="57" s="1"/>
  <c r="E29" i="57" s="1"/>
  <c r="E30" i="57" s="1"/>
  <c r="E73" i="57" s="1"/>
  <c r="D118" i="57"/>
  <c r="D115" i="57"/>
  <c r="D114" i="57"/>
  <c r="C110" i="57"/>
  <c r="C109" i="57"/>
  <c r="E99" i="57"/>
  <c r="E95" i="57"/>
  <c r="D89" i="57"/>
  <c r="D88" i="57"/>
  <c r="D87" i="57"/>
  <c r="D86" i="57"/>
  <c r="D74" i="57"/>
  <c r="D72" i="57"/>
  <c r="D71" i="57"/>
  <c r="D45" i="57"/>
  <c r="D51" i="57" s="1"/>
  <c r="D75" i="57" s="1"/>
  <c r="D34" i="57"/>
  <c r="D36" i="57" s="1"/>
  <c r="C7" i="57"/>
  <c r="D5" i="57"/>
  <c r="D4" i="57"/>
  <c r="C19" i="56"/>
  <c r="E24" i="56" s="1"/>
  <c r="E29" i="56" s="1"/>
  <c r="E30" i="56" s="1"/>
  <c r="D118" i="56"/>
  <c r="D115" i="56"/>
  <c r="D114" i="56"/>
  <c r="C110" i="56"/>
  <c r="C109" i="56"/>
  <c r="E99" i="56"/>
  <c r="E95" i="56"/>
  <c r="D89" i="56"/>
  <c r="D88" i="56"/>
  <c r="D87" i="56"/>
  <c r="D86" i="56"/>
  <c r="D74" i="56"/>
  <c r="D72" i="56"/>
  <c r="D71" i="56"/>
  <c r="D45" i="56"/>
  <c r="D51" i="56" s="1"/>
  <c r="D75" i="56" s="1"/>
  <c r="D34" i="56"/>
  <c r="D36" i="56" s="1"/>
  <c r="C7" i="56"/>
  <c r="D5" i="56"/>
  <c r="D4" i="56"/>
  <c r="C19" i="55"/>
  <c r="E24" i="55" s="1"/>
  <c r="E29" i="55" s="1"/>
  <c r="E30" i="55" s="1"/>
  <c r="D118" i="55"/>
  <c r="D115" i="55"/>
  <c r="D114" i="55"/>
  <c r="C110" i="55"/>
  <c r="C109" i="55"/>
  <c r="E99" i="55"/>
  <c r="E95" i="55"/>
  <c r="D89" i="55"/>
  <c r="D88" i="55"/>
  <c r="D87" i="55"/>
  <c r="D86" i="55"/>
  <c r="D74" i="55"/>
  <c r="D72" i="55"/>
  <c r="D71" i="55"/>
  <c r="D45" i="55"/>
  <c r="D51" i="55" s="1"/>
  <c r="D75" i="55" s="1"/>
  <c r="D34" i="55"/>
  <c r="D36" i="55" s="1"/>
  <c r="C7" i="55"/>
  <c r="D5" i="55"/>
  <c r="D4" i="55"/>
  <c r="C19" i="54"/>
  <c r="E24" i="54" s="1"/>
  <c r="E29" i="54" s="1"/>
  <c r="E30" i="54" s="1"/>
  <c r="E24" i="30"/>
  <c r="D118" i="54"/>
  <c r="D115" i="54"/>
  <c r="D114" i="54"/>
  <c r="C110" i="54"/>
  <c r="C109" i="54"/>
  <c r="E99" i="54"/>
  <c r="E95" i="54"/>
  <c r="D89" i="54"/>
  <c r="D88" i="54"/>
  <c r="D87" i="54"/>
  <c r="D86" i="54"/>
  <c r="D74" i="54"/>
  <c r="D72" i="54"/>
  <c r="D71" i="54"/>
  <c r="D45" i="54"/>
  <c r="D51" i="54" s="1"/>
  <c r="D75" i="54" s="1"/>
  <c r="D34" i="54"/>
  <c r="D36" i="54" s="1"/>
  <c r="C7" i="54"/>
  <c r="D5" i="54"/>
  <c r="D4" i="54"/>
  <c r="D118" i="53"/>
  <c r="D115" i="53"/>
  <c r="D114" i="53"/>
  <c r="C110" i="53"/>
  <c r="C109" i="53"/>
  <c r="E95" i="53"/>
  <c r="E99" i="53" s="1"/>
  <c r="D89" i="53"/>
  <c r="D88" i="53"/>
  <c r="D87" i="53"/>
  <c r="D86" i="53"/>
  <c r="D74" i="53"/>
  <c r="D72" i="53"/>
  <c r="D71" i="53"/>
  <c r="D45" i="53"/>
  <c r="D51" i="53" s="1"/>
  <c r="D75" i="53" s="1"/>
  <c r="D36" i="53"/>
  <c r="D34" i="53"/>
  <c r="E29" i="53"/>
  <c r="E30" i="53" s="1"/>
  <c r="C19" i="53"/>
  <c r="C7" i="53"/>
  <c r="D5" i="53"/>
  <c r="D4" i="53"/>
  <c r="D119" i="53" l="1"/>
  <c r="C112" i="53" s="1"/>
  <c r="D112" i="53" s="1"/>
  <c r="D119" i="55"/>
  <c r="C112" i="55" s="1"/>
  <c r="D112" i="55" s="1"/>
  <c r="D119" i="54"/>
  <c r="C112" i="54" s="1"/>
  <c r="D112" i="54" s="1"/>
  <c r="D119" i="56"/>
  <c r="C112" i="56" s="1"/>
  <c r="D112" i="56" s="1"/>
  <c r="D119" i="57"/>
  <c r="C112" i="57" s="1"/>
  <c r="D112" i="57" s="1"/>
  <c r="E102" i="57"/>
  <c r="E78" i="57"/>
  <c r="E124" i="57"/>
  <c r="E35" i="57"/>
  <c r="E38" i="57"/>
  <c r="E76" i="57"/>
  <c r="E34" i="57"/>
  <c r="E73" i="56"/>
  <c r="E124" i="56"/>
  <c r="E102" i="56"/>
  <c r="E78" i="56"/>
  <c r="E34" i="56"/>
  <c r="E35" i="56"/>
  <c r="E38" i="56"/>
  <c r="E76" i="56"/>
  <c r="E73" i="55"/>
  <c r="E124" i="55"/>
  <c r="E78" i="55"/>
  <c r="E102" i="55"/>
  <c r="E35" i="55"/>
  <c r="E38" i="55"/>
  <c r="E76" i="55"/>
  <c r="E34" i="55"/>
  <c r="E36" i="55" s="1"/>
  <c r="E37" i="55" s="1"/>
  <c r="E102" i="54"/>
  <c r="E124" i="54"/>
  <c r="E78" i="54"/>
  <c r="E73" i="54"/>
  <c r="E34" i="54"/>
  <c r="E35" i="54"/>
  <c r="E38" i="54"/>
  <c r="E76" i="54"/>
  <c r="E124" i="53"/>
  <c r="E73" i="53"/>
  <c r="E34" i="53"/>
  <c r="E76" i="53"/>
  <c r="E35" i="53"/>
  <c r="E102" i="53"/>
  <c r="E78" i="53"/>
  <c r="E38" i="53"/>
  <c r="E36" i="56" l="1"/>
  <c r="E37" i="56" s="1"/>
  <c r="E36" i="57"/>
  <c r="E37" i="57" s="1"/>
  <c r="E39" i="56"/>
  <c r="E40" i="56" s="1"/>
  <c r="E65" i="56"/>
  <c r="E39" i="55"/>
  <c r="E40" i="55" s="1"/>
  <c r="E65" i="55"/>
  <c r="E36" i="54"/>
  <c r="E37" i="54" s="1"/>
  <c r="E36" i="53"/>
  <c r="E37" i="53" s="1"/>
  <c r="E65" i="53"/>
  <c r="E39" i="53"/>
  <c r="E40" i="53" s="1"/>
  <c r="E39" i="57" l="1"/>
  <c r="E40" i="57" s="1"/>
  <c r="E65" i="57"/>
  <c r="E48" i="56"/>
  <c r="E46" i="56"/>
  <c r="E47" i="56"/>
  <c r="E44" i="56"/>
  <c r="E50" i="56"/>
  <c r="E43" i="56"/>
  <c r="E49" i="56"/>
  <c r="E45" i="56"/>
  <c r="E48" i="55"/>
  <c r="E49" i="55"/>
  <c r="E47" i="55"/>
  <c r="E44" i="55"/>
  <c r="E50" i="55"/>
  <c r="E46" i="55"/>
  <c r="E43" i="55"/>
  <c r="E45" i="55"/>
  <c r="E39" i="54"/>
  <c r="E40" i="54" s="1"/>
  <c r="E65" i="54"/>
  <c r="E50" i="53"/>
  <c r="E46" i="53"/>
  <c r="E43" i="53"/>
  <c r="E48" i="53"/>
  <c r="E49" i="53"/>
  <c r="E45" i="53"/>
  <c r="E47" i="53"/>
  <c r="E44" i="53"/>
  <c r="H4" i="49"/>
  <c r="H5" i="49"/>
  <c r="H6" i="49"/>
  <c r="H7" i="49"/>
  <c r="H8" i="49"/>
  <c r="H3" i="49"/>
  <c r="E55" i="30"/>
  <c r="E62" i="30" s="1"/>
  <c r="E55" i="53" l="1"/>
  <c r="E55" i="54"/>
  <c r="E62" i="54" s="1"/>
  <c r="E67" i="54" s="1"/>
  <c r="E55" i="55"/>
  <c r="E62" i="55" s="1"/>
  <c r="E67" i="55" s="1"/>
  <c r="E55" i="57"/>
  <c r="E62" i="57" s="1"/>
  <c r="E67" i="57" s="1"/>
  <c r="E55" i="56"/>
  <c r="E62" i="56" s="1"/>
  <c r="E67" i="56" s="1"/>
  <c r="E48" i="57"/>
  <c r="E50" i="57"/>
  <c r="E46" i="57"/>
  <c r="E43" i="57"/>
  <c r="E47" i="57"/>
  <c r="E44" i="57"/>
  <c r="E49" i="57"/>
  <c r="E45" i="57"/>
  <c r="E51" i="56"/>
  <c r="E66" i="56" s="1"/>
  <c r="E68" i="56" s="1"/>
  <c r="E51" i="55"/>
  <c r="E66" i="55" s="1"/>
  <c r="E48" i="54"/>
  <c r="E50" i="54"/>
  <c r="E46" i="54"/>
  <c r="E49" i="54"/>
  <c r="E45" i="54"/>
  <c r="E47" i="54"/>
  <c r="E44" i="54"/>
  <c r="E43" i="54"/>
  <c r="E51" i="53"/>
  <c r="E66" i="53" s="1"/>
  <c r="D118" i="30"/>
  <c r="D115" i="30"/>
  <c r="D114" i="30"/>
  <c r="C110" i="30"/>
  <c r="C109" i="30"/>
  <c r="E68" i="55" l="1"/>
  <c r="E51" i="57"/>
  <c r="E66" i="57" s="1"/>
  <c r="E68" i="57" s="1"/>
  <c r="E103" i="56"/>
  <c r="E79" i="56"/>
  <c r="E125" i="56"/>
  <c r="E71" i="56"/>
  <c r="E74" i="56"/>
  <c r="E75" i="56" s="1"/>
  <c r="E103" i="55"/>
  <c r="E125" i="55"/>
  <c r="E79" i="55"/>
  <c r="E71" i="55"/>
  <c r="E74" i="55"/>
  <c r="E75" i="55" s="1"/>
  <c r="E51" i="54"/>
  <c r="E66" i="54" s="1"/>
  <c r="E68" i="54" s="1"/>
  <c r="D45" i="30"/>
  <c r="C7" i="30"/>
  <c r="D5" i="30"/>
  <c r="D4" i="30"/>
  <c r="F8" i="44"/>
  <c r="F7" i="44"/>
  <c r="F6" i="44"/>
  <c r="F5" i="44"/>
  <c r="F4" i="44"/>
  <c r="F3" i="44"/>
  <c r="E103" i="57" l="1"/>
  <c r="E79" i="57"/>
  <c r="E125" i="57"/>
  <c r="E74" i="57"/>
  <c r="E75" i="57" s="1"/>
  <c r="E71" i="57"/>
  <c r="E72" i="56"/>
  <c r="E77" i="56" s="1"/>
  <c r="E72" i="55"/>
  <c r="E77" i="55" s="1"/>
  <c r="E103" i="54"/>
  <c r="E79" i="54"/>
  <c r="E125" i="54"/>
  <c r="E74" i="54"/>
  <c r="E75" i="54" s="1"/>
  <c r="E71" i="54"/>
  <c r="E72" i="57" l="1"/>
  <c r="E77" i="57" s="1"/>
  <c r="E126" i="56"/>
  <c r="E104" i="56"/>
  <c r="E80" i="56"/>
  <c r="E81" i="56" s="1"/>
  <c r="E126" i="55"/>
  <c r="E104" i="55"/>
  <c r="E80" i="55"/>
  <c r="E81" i="55" s="1"/>
  <c r="E72" i="54"/>
  <c r="E77" i="54" s="1"/>
  <c r="H4" i="44"/>
  <c r="I4" i="44" s="1"/>
  <c r="H5" i="44"/>
  <c r="I5" i="44" s="1"/>
  <c r="H6" i="44"/>
  <c r="I6" i="44" s="1"/>
  <c r="H7" i="44"/>
  <c r="I7" i="44" s="1"/>
  <c r="H8" i="44"/>
  <c r="I8" i="44" s="1"/>
  <c r="H3" i="44"/>
  <c r="I3" i="44" s="1"/>
  <c r="E126" i="57" l="1"/>
  <c r="E104" i="57"/>
  <c r="E80" i="57"/>
  <c r="E81" i="57" s="1"/>
  <c r="E89" i="56"/>
  <c r="E85" i="56"/>
  <c r="E90" i="56"/>
  <c r="E87" i="56"/>
  <c r="E86" i="56"/>
  <c r="E88" i="56"/>
  <c r="E90" i="55"/>
  <c r="E89" i="55"/>
  <c r="E85" i="55"/>
  <c r="E87" i="55"/>
  <c r="E88" i="55"/>
  <c r="E86" i="55"/>
  <c r="E126" i="54"/>
  <c r="E104" i="54"/>
  <c r="E80" i="54"/>
  <c r="E81" i="54" s="1"/>
  <c r="E62" i="53"/>
  <c r="E67" i="53" s="1"/>
  <c r="E68" i="53" s="1"/>
  <c r="E89" i="57" l="1"/>
  <c r="E85" i="57"/>
  <c r="E90" i="57"/>
  <c r="E87" i="57"/>
  <c r="E86" i="57"/>
  <c r="E88" i="57"/>
  <c r="E91" i="56"/>
  <c r="E98" i="56" s="1"/>
  <c r="E100" i="56" s="1"/>
  <c r="E101" i="56" s="1"/>
  <c r="E91" i="55"/>
  <c r="E98" i="55" s="1"/>
  <c r="E100" i="55" s="1"/>
  <c r="E101" i="55" s="1"/>
  <c r="E90" i="54"/>
  <c r="E89" i="54"/>
  <c r="E85" i="54"/>
  <c r="E87" i="54"/>
  <c r="E88" i="54"/>
  <c r="E86" i="54"/>
  <c r="E79" i="53"/>
  <c r="E125" i="53"/>
  <c r="E71" i="53"/>
  <c r="E72" i="53" s="1"/>
  <c r="E103" i="53"/>
  <c r="E74" i="53"/>
  <c r="E75" i="53" s="1"/>
  <c r="E91" i="57" l="1"/>
  <c r="E98" i="57" s="1"/>
  <c r="E100" i="57" s="1"/>
  <c r="E101" i="57" s="1"/>
  <c r="E105" i="56"/>
  <c r="E106" i="56" s="1"/>
  <c r="E111" i="56" s="1"/>
  <c r="E112" i="56" s="1"/>
  <c r="E127" i="56"/>
  <c r="E128" i="56" s="1"/>
  <c r="E105" i="55"/>
  <c r="E106" i="55" s="1"/>
  <c r="E111" i="55" s="1"/>
  <c r="E112" i="55" s="1"/>
  <c r="E127" i="55"/>
  <c r="E128" i="55" s="1"/>
  <c r="E91" i="54"/>
  <c r="E98" i="54" s="1"/>
  <c r="E100" i="54" s="1"/>
  <c r="E101" i="54" s="1"/>
  <c r="E77" i="53"/>
  <c r="E80" i="53" s="1"/>
  <c r="E81" i="53" s="1"/>
  <c r="E104" i="53" l="1"/>
  <c r="E126" i="53"/>
  <c r="E105" i="57"/>
  <c r="E106" i="57" s="1"/>
  <c r="E111" i="57" s="1"/>
  <c r="E112" i="57" s="1"/>
  <c r="E127" i="57"/>
  <c r="E128" i="57" s="1"/>
  <c r="E118" i="56"/>
  <c r="E115" i="56"/>
  <c r="E114" i="56"/>
  <c r="E115" i="55"/>
  <c r="E114" i="55"/>
  <c r="E118" i="55"/>
  <c r="E105" i="54"/>
  <c r="E106" i="54" s="1"/>
  <c r="E111" i="54" s="1"/>
  <c r="E112" i="54" s="1"/>
  <c r="E127" i="54"/>
  <c r="E128" i="54" s="1"/>
  <c r="E90" i="53"/>
  <c r="E89" i="53"/>
  <c r="E88" i="53"/>
  <c r="E87" i="53"/>
  <c r="E85" i="53"/>
  <c r="E86" i="53"/>
  <c r="E119" i="56" l="1"/>
  <c r="E120" i="56" s="1"/>
  <c r="E121" i="56" s="1"/>
  <c r="E129" i="56" s="1"/>
  <c r="E130" i="56" s="1"/>
  <c r="F8" i="25" s="1"/>
  <c r="E118" i="57"/>
  <c r="E115" i="57"/>
  <c r="E114" i="57"/>
  <c r="E119" i="55"/>
  <c r="E120" i="55" s="1"/>
  <c r="E121" i="55" s="1"/>
  <c r="E129" i="55" s="1"/>
  <c r="E130" i="55" s="1"/>
  <c r="F6" i="25" s="1"/>
  <c r="G6" i="25" s="1"/>
  <c r="E118" i="54"/>
  <c r="E115" i="54"/>
  <c r="E114" i="54"/>
  <c r="E91" i="53"/>
  <c r="E98" i="53" s="1"/>
  <c r="E100" i="53" s="1"/>
  <c r="E101" i="53" s="1"/>
  <c r="E119" i="54" l="1"/>
  <c r="E120" i="54" s="1"/>
  <c r="E121" i="54" s="1"/>
  <c r="E129" i="54" s="1"/>
  <c r="E130" i="54" s="1"/>
  <c r="F5" i="25" s="1"/>
  <c r="G5" i="25" s="1"/>
  <c r="G14" i="52" s="1"/>
  <c r="E119" i="57"/>
  <c r="E120" i="57" s="1"/>
  <c r="E121" i="57" s="1"/>
  <c r="E129" i="57" s="1"/>
  <c r="E130" i="57" s="1"/>
  <c r="F7" i="25" s="1"/>
  <c r="H6" i="25"/>
  <c r="G15" i="52"/>
  <c r="E105" i="53"/>
  <c r="E106" i="53" s="1"/>
  <c r="E111" i="53" s="1"/>
  <c r="E112" i="53" s="1"/>
  <c r="E127" i="53"/>
  <c r="E128" i="53" s="1"/>
  <c r="E114" i="53" l="1"/>
  <c r="E115" i="53"/>
  <c r="E118" i="53"/>
  <c r="E119" i="53" l="1"/>
  <c r="E120" i="53" s="1"/>
  <c r="E121" i="53" s="1"/>
  <c r="E129" i="53" s="1"/>
  <c r="E130" i="53" s="1"/>
  <c r="F4" i="25" s="1"/>
  <c r="D86" i="30" l="1"/>
  <c r="D119" i="30" l="1"/>
  <c r="C112" i="30" s="1"/>
  <c r="D112" i="30" s="1"/>
  <c r="E95" i="30"/>
  <c r="E99" i="30" s="1"/>
  <c r="D89" i="30"/>
  <c r="D88" i="30"/>
  <c r="D87" i="30"/>
  <c r="D74" i="30"/>
  <c r="D72" i="30"/>
  <c r="D71" i="30"/>
  <c r="D51" i="30"/>
  <c r="D75" i="30" s="1"/>
  <c r="D34" i="30"/>
  <c r="D36" i="30" s="1"/>
  <c r="E29" i="30" l="1"/>
  <c r="E30" i="30" s="1"/>
  <c r="E35" i="30" l="1"/>
  <c r="E34" i="30"/>
  <c r="E76" i="30"/>
  <c r="E73" i="30"/>
  <c r="E38" i="30"/>
  <c r="E124" i="30"/>
  <c r="E102" i="30"/>
  <c r="E78" i="30"/>
  <c r="E36" i="30" l="1"/>
  <c r="E37" i="30" s="1"/>
  <c r="E39" i="30" s="1"/>
  <c r="E40" i="30" s="1"/>
  <c r="E65" i="30" l="1"/>
  <c r="E47" i="30"/>
  <c r="E46" i="30"/>
  <c r="E44" i="30"/>
  <c r="E43" i="30"/>
  <c r="E45" i="30"/>
  <c r="E50" i="30"/>
  <c r="E49" i="30"/>
  <c r="E48" i="30"/>
  <c r="E51" i="30" l="1"/>
  <c r="E66" i="30" s="1"/>
  <c r="E67" i="30" l="1"/>
  <c r="E68" i="30" s="1"/>
  <c r="E71" i="30" s="1"/>
  <c r="E72" i="30" s="1"/>
  <c r="E125" i="30" l="1"/>
  <c r="E103" i="30"/>
  <c r="E79" i="30"/>
  <c r="E74" i="30"/>
  <c r="E75" i="30" s="1"/>
  <c r="E77" i="30" s="1"/>
  <c r="E126" i="30" l="1"/>
  <c r="E80" i="30"/>
  <c r="E81" i="30" s="1"/>
  <c r="E104" i="30"/>
  <c r="E86" i="30" l="1"/>
  <c r="E88" i="30"/>
  <c r="E89" i="30"/>
  <c r="E85" i="30"/>
  <c r="E87" i="30"/>
  <c r="E90" i="30"/>
  <c r="E91" i="30" l="1"/>
  <c r="E98" i="30" s="1"/>
  <c r="E100" i="30" s="1"/>
  <c r="E101" i="30" s="1"/>
  <c r="G8" i="25" l="1"/>
  <c r="G17" i="52" s="1"/>
  <c r="E105" i="30"/>
  <c r="E106" i="30" s="1"/>
  <c r="E111" i="30" s="1"/>
  <c r="E112" i="30" s="1"/>
  <c r="E127" i="30"/>
  <c r="E128" i="30" s="1"/>
  <c r="H5" i="25" l="1"/>
  <c r="H8" i="25"/>
  <c r="E118" i="30"/>
  <c r="E114" i="30"/>
  <c r="E115" i="30"/>
  <c r="E119" i="30" l="1"/>
  <c r="E120" i="30" s="1"/>
  <c r="E121" i="30" s="1"/>
  <c r="E129" i="30" s="1"/>
  <c r="E130" i="30" s="1"/>
  <c r="G4" i="25" l="1"/>
  <c r="G13" i="52" s="1"/>
  <c r="F3" i="25"/>
  <c r="H4" i="25" l="1"/>
  <c r="G3" i="25"/>
  <c r="G7" i="25"/>
  <c r="G16" i="52" s="1"/>
  <c r="G12" i="52" l="1"/>
  <c r="H17" i="52"/>
  <c r="H15" i="52"/>
  <c r="H7" i="25"/>
  <c r="H3" i="25"/>
  <c r="H9" i="25" l="1"/>
  <c r="H12" i="52"/>
  <c r="H16" i="52"/>
  <c r="H13" i="52"/>
  <c r="G18" i="52" l="1"/>
  <c r="H14" i="52"/>
  <c r="H18" i="5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Isis Pena Garcia</author>
  </authors>
  <commentList>
    <comment ref="I2" authorId="0" shapeId="0" xr:uid="{D2A2F733-1ACC-4EDD-8E78-4989FFCD3E51}">
      <text>
        <r>
          <rPr>
            <b/>
            <sz val="9"/>
            <color indexed="81"/>
            <rFont val="Segoe UI"/>
            <family val="2"/>
          </rPr>
          <t xml:space="preserve">Valor do auxílio transporte
</t>
        </r>
        <r>
          <rPr>
            <sz val="9"/>
            <color indexed="81"/>
            <rFont val="Segoe UI"/>
            <family val="2"/>
          </rPr>
          <t>Em virtude dos valores apurados para desconto serem maiores do que o do vale transporte em si, optou-se por não fazer a solicitação, por resultar desvantajoso para os funcionários.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Isis Pena Garcia</author>
    <author>sti.srsp</author>
  </authors>
  <commentList>
    <comment ref="D2" authorId="0" shapeId="0" xr:uid="{7530DFE2-894E-440B-AD71-B9F749C9362F}">
      <text>
        <r>
          <rPr>
            <b/>
            <sz val="9"/>
            <color indexed="81"/>
            <rFont val="Segoe UI"/>
            <family val="2"/>
          </rPr>
          <t>VALOR DO VALE REFEIÇÃO/ALIMENTAÇÃO</t>
        </r>
        <r>
          <rPr>
            <sz val="9"/>
            <color indexed="81"/>
            <rFont val="Segoe UI"/>
            <family val="2"/>
          </rPr>
          <t xml:space="preserve">
Valores referenciais conforme CCT e pesquisa de mercado dos valores que compõem os itens listados. Optou-se por utilizar o valor do CCT do Sindicato dos Trabalhadores em Empresas de Rádio e Televisão no DF como parâmetro para todos os postos, por ser mais vantajoso para os funcionários. (Cláusula 16ª do CCT)</t>
        </r>
      </text>
    </comment>
    <comment ref="F2" authorId="1" shapeId="0" xr:uid="{38BAC724-EC62-4946-AF04-77EBFA1CED0A}">
      <text>
        <r>
          <rPr>
            <b/>
            <sz val="9"/>
            <color indexed="81"/>
            <rFont val="Segoe UI"/>
            <family val="2"/>
          </rPr>
          <t>Caso a empresa seja  Inscrita no PAT - Programa de Alimentação do Trabalhador.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sti.srsp</author>
    <author>Rossicleia Ferreira Campos</author>
    <author>Isis Pena Garcia</author>
  </authors>
  <commentList>
    <comment ref="C17" authorId="0" shapeId="0" xr:uid="{966DDD3C-BBFD-4304-9294-A767A1A1B740}">
      <text>
        <r>
          <rPr>
            <sz val="10"/>
            <color indexed="81"/>
            <rFont val="Segoe UI"/>
            <family val="2"/>
          </rPr>
          <t xml:space="preserve">Jornada de trabalho de 35 (trinta e cinco) horas semanais, conforme art. 303 e 304 da CLT, os quais informam que, </t>
        </r>
        <r>
          <rPr>
            <i/>
            <sz val="10"/>
            <color indexed="81"/>
            <rFont val="Segoe UI"/>
            <family val="2"/>
          </rPr>
          <t xml:space="preserve">litteris:
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i/>
            <sz val="10"/>
            <color indexed="81"/>
            <rFont val="Segoe UI"/>
            <family val="2"/>
          </rPr>
          <t xml:space="preserve">"Art. 303 - A duração normal do trabalho dos empregados compreendidos nesta Seção não deverá exceder de 5 (cinco) horas, tanto de dia como à noite.
Simplificação da legislação trabalhista em setores específicos
  Art. 304 - </t>
        </r>
        <r>
          <rPr>
            <b/>
            <i/>
            <sz val="10"/>
            <color indexed="81"/>
            <rFont val="Segoe UI"/>
            <family val="2"/>
          </rPr>
          <t>Poderá a duração normal do trabalho ser elevada a 7 (sete) horas, mediante acordo escrito</t>
        </r>
        <r>
          <rPr>
            <i/>
            <sz val="10"/>
            <color indexed="81"/>
            <rFont val="Segoe UI"/>
            <family val="2"/>
          </rPr>
          <t>, em que se estipule aumento de ordenado, correspondente ao excesso do tempo de trabalho, em que se fixe um intervalo destinado a repouso ou a refeição.."(grifo nosso)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34" authorId="1" shapeId="0" xr:uid="{F2880F0C-7FAF-4AB7-AB6E-FB619EE0863A}">
      <text>
        <r>
          <rPr>
            <sz val="9"/>
            <color indexed="81"/>
            <rFont val="Segoe UI"/>
            <family val="2"/>
          </rPr>
          <t xml:space="preserve"> 1/12 meses = 0,0833=8,33%;
Cotação de  8,33% sobre o valor do Módulo 1 - Composição da remuneração, conforme Anexo XII da IN 5/17</t>
        </r>
      </text>
    </comment>
    <comment ref="D35" authorId="1" shapeId="0" xr:uid="{7916C978-3ECB-41D1-B389-C33329E65817}">
      <text>
        <r>
          <rPr>
            <sz val="9"/>
            <color indexed="81"/>
            <rFont val="Segoe UI"/>
            <family val="2"/>
          </rPr>
          <t>Cotação de Férias e Adicional de Férias do profissional titular, conforme item 14 do ANEXO XII da IN 5/17.</t>
        </r>
      </text>
    </comment>
    <comment ref="D45" authorId="1" shapeId="0" xr:uid="{E547756E-11B1-49A8-81F7-70C8801F3B7E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varia entre 0,5 a 2 pontos.
Risco de Acidente de Trabalho (RAT) varia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54" authorId="2" shapeId="0" xr:uid="{20F885B1-9C7D-4D28-A749-3E265656D3C8}">
      <text>
        <r>
          <rPr>
            <b/>
            <sz val="9"/>
            <color indexed="81"/>
            <rFont val="Segoe UI"/>
            <family val="2"/>
          </rPr>
          <t>VALE TRANSPORTE</t>
        </r>
        <r>
          <rPr>
            <sz val="9"/>
            <color indexed="81"/>
            <rFont val="Segoe UI"/>
            <family val="2"/>
          </rPr>
          <t xml:space="preserve">
Em virtude dos valores apurados para desconto serem maiores do que o do vale transporte em si, optou-se por não fazer a solicitação, por resultar desvantajoso para os funcionários.</t>
        </r>
      </text>
    </comment>
    <comment ref="B55" authorId="2" shapeId="0" xr:uid="{80A29131-9B97-4C59-9F0C-B5424B78CEBC}">
      <text>
        <r>
          <rPr>
            <b/>
            <sz val="9"/>
            <color indexed="81"/>
            <rFont val="Segoe UI"/>
            <family val="2"/>
          </rPr>
          <t>AUXÍLIO ALIMENTAÇÃO</t>
        </r>
        <r>
          <rPr>
            <sz val="9"/>
            <color indexed="81"/>
            <rFont val="Segoe UI"/>
            <family val="2"/>
          </rPr>
          <t xml:space="preserve">
Valores referenciais conforme CCT e pesquisa de mercado dos valores que compõem os itens listados.  Optou-se por utilizar o valor do CCT do Sindicato dos Trabalhadores em Empresas de Rádio e Televisão no DF como parâmetro para todos os postos, por ser mais vantajoso para os funcionários.</t>
        </r>
      </text>
    </comment>
    <comment ref="B57" authorId="2" shapeId="0" xr:uid="{DA5C96A2-3D25-4852-900B-293021AE84DC}">
      <text>
        <r>
          <rPr>
            <b/>
            <sz val="9"/>
            <color indexed="81"/>
            <rFont val="Segoe UI"/>
            <family val="2"/>
          </rPr>
          <t xml:space="preserve">AUXÍLIO SAÚDE
</t>
        </r>
        <r>
          <rPr>
            <sz val="9"/>
            <color indexed="81"/>
            <rFont val="Segoe UI"/>
            <family val="2"/>
          </rPr>
          <t xml:space="preserve">Visando uniformização dos benefídios para todos os funcionários do contrato em tela, optou-se por utilizar o valor de auxílio saúde definido na CCT 000091/2025 para todos os cargos.
</t>
        </r>
      </text>
    </comment>
    <comment ref="D71" authorId="1" shapeId="0" xr:uid="{C9644DDC-DD2F-4F00-A02F-482B11538EB2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
O percentual encontrado será aplicado sobre o SOMATÓRIO DO MÓDULO 1 + MÓDULO 2 resultante da estatistica so longo de 12 meses de contrato. </t>
        </r>
      </text>
    </comment>
    <comment ref="D73" authorId="1" shapeId="0" xr:uid="{3D85EB96-9493-4294-B26F-DFBDA54BBDE4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4" authorId="1" shapeId="0" xr:uid="{8734D90B-4F1C-4F91-9852-3ACE49F00A2E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
</t>
        </r>
      </text>
    </comment>
    <comment ref="D76" authorId="1" shapeId="0" xr:uid="{5CBF9EF3-E462-4408-9395-4C7368064E8D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5" authorId="1" shapeId="0" xr:uid="{19F4B7B7-C211-4087-886B-69F6CD3DC533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6" authorId="1" shapeId="0" xr:uid="{3DB78C52-057C-4627-82F0-91479A65DD6B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7" authorId="1" shapeId="0" xr:uid="{621E6BCE-4C4B-4E58-9D4F-953DCB4D2FF9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8" authorId="1" shapeId="0" xr:uid="{839EC9EF-41E9-40D9-B11C-77A42CA698D9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9" authorId="1" shapeId="0" xr:uid="{3CB19D0F-FD65-432C-B3B6-1ED09CE22ACA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07" authorId="1" shapeId="0" xr:uid="{13F36588-FC2C-470C-8086-5A1E90DE16F5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sti.srsp</author>
    <author>Rossicleia Ferreira Campos</author>
    <author>Isis Pena Garcia</author>
  </authors>
  <commentList>
    <comment ref="C17" authorId="0" shapeId="0" xr:uid="{DFCE35BD-6F2F-4252-A557-EF983DD825F0}">
      <text>
        <r>
          <rPr>
            <sz val="10"/>
            <color indexed="81"/>
            <rFont val="Segoe UI"/>
            <family val="2"/>
          </rPr>
          <t xml:space="preserve">Jornada de trabalho de 40 (quarenta) horas semanais, conforme art. 4º do Decreto nº 12.174 de 11 de setembro de 2024 informa que, </t>
        </r>
        <r>
          <rPr>
            <i/>
            <sz val="10"/>
            <color indexed="81"/>
            <rFont val="Segoe UI"/>
            <family val="2"/>
          </rPr>
          <t>litteris</t>
        </r>
        <r>
          <rPr>
            <sz val="10"/>
            <color indexed="81"/>
            <rFont val="Segoe UI"/>
            <family val="2"/>
          </rPr>
          <t xml:space="preserve">:
</t>
        </r>
        <r>
          <rPr>
            <i/>
            <sz val="10"/>
            <color indexed="81"/>
            <rFont val="Segoe UI"/>
            <family val="2"/>
          </rPr>
          <t xml:space="preserve">"Art. 4º Nos contratos de prestação de serviços com regime de dedicação exclusiva de mão de obra ou predominância de mão de obra, a jornada semanal de trabalho de quarenta e quatro horas estabelecida em acordo individual escrito, convenção coletiva, acordo coletivo de trabalho ou dissídio coletivo </t>
        </r>
        <r>
          <rPr>
            <b/>
            <i/>
            <sz val="10"/>
            <color indexed="81"/>
            <rFont val="Segoe UI"/>
            <family val="2"/>
          </rPr>
          <t>poderá ser reduzida para quarenta horas, sem prejuízo da remuneração do trabalhador</t>
        </r>
        <r>
          <rPr>
            <i/>
            <sz val="10"/>
            <color indexed="81"/>
            <rFont val="Segoe UI"/>
            <family val="2"/>
          </rPr>
          <t>."</t>
        </r>
        <r>
          <rPr>
            <sz val="10"/>
            <color indexed="81"/>
            <rFont val="Segoe UI"/>
            <family val="2"/>
          </rPr>
          <t>(grifo nosso)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34" authorId="1" shapeId="0" xr:uid="{6ACD8110-0858-4D38-A635-A4A3B4FC070B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D35" authorId="1" shapeId="0" xr:uid="{EC7845C6-CBC1-4C6D-94D1-46862228EC3D}">
      <text>
        <r>
          <rPr>
            <sz val="9"/>
            <color indexed="81"/>
            <rFont val="Segoe UI"/>
            <family val="2"/>
          </rPr>
          <t xml:space="preserve">Cotação de Férias e Adicional de Férias do profissional titular, conforme item 14 do ANEXO XII da IN 5/17.
</t>
        </r>
      </text>
    </comment>
    <comment ref="D45" authorId="1" shapeId="0" xr:uid="{3DE037C5-58E7-4CF5-A81C-C77510131E0C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varia entre 0,5 a 2 pontos.
Risco de Acidente de Trabalho (RAT) varia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54" authorId="2" shapeId="0" xr:uid="{36467AD0-7BFE-4C1A-B05A-75B68CC63101}">
      <text>
        <r>
          <rPr>
            <b/>
            <sz val="9"/>
            <color indexed="81"/>
            <rFont val="Segoe UI"/>
            <family val="2"/>
          </rPr>
          <t xml:space="preserve">VALE TRANSPORTE
</t>
        </r>
        <r>
          <rPr>
            <sz val="9"/>
            <color indexed="81"/>
            <rFont val="Segoe UI"/>
            <family val="2"/>
          </rPr>
          <t>Em virtude dos valores apurados para desconto serem maiores do que o do vale transporte em si, optou-se por não fazer a solicitação, por resultar desvantajoso para os funcionários.</t>
        </r>
      </text>
    </comment>
    <comment ref="B55" authorId="2" shapeId="0" xr:uid="{7A073ABC-2E50-45DF-9A60-8B5B804FA3A4}">
      <text>
        <r>
          <rPr>
            <b/>
            <sz val="9"/>
            <color indexed="81"/>
            <rFont val="Segoe UI"/>
            <family val="2"/>
          </rPr>
          <t>AUXÍLIO ALIMENTAÇÃO</t>
        </r>
        <r>
          <rPr>
            <sz val="9"/>
            <color indexed="81"/>
            <rFont val="Segoe UI"/>
            <family val="2"/>
          </rPr>
          <t xml:space="preserve">
Valores referenciais conforme CCT e pesquisa de mercado dos valores que compõem os itens listados.  Optou-se por utilizar o valor do CCT do Sindicato dos Trabalhadores em Empresas de Rádio e Televisão no DF como parâmetro para todos os postos, por ser mais vantajoso para os funcionários.</t>
        </r>
      </text>
    </comment>
    <comment ref="D71" authorId="1" shapeId="0" xr:uid="{946E8669-9413-4817-806B-7F7B36507B2F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
O percentual encontrado será aplicado sobre o SOMATÓRIO DO MÓDULO 1 + MÓDULO 2 resultante da estatistica so longo de 12 meses de contrato. </t>
        </r>
      </text>
    </comment>
    <comment ref="D73" authorId="1" shapeId="0" xr:uid="{BC517B3D-4506-4216-8FA7-62EFDA16A3BF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4" authorId="1" shapeId="0" xr:uid="{7AA7ADDF-98F1-4C63-B4D8-7A769CC6EE1D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
</t>
        </r>
      </text>
    </comment>
    <comment ref="D76" authorId="1" shapeId="0" xr:uid="{54DA3802-E77A-4EED-8771-880712C4A030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5" authorId="1" shapeId="0" xr:uid="{1EB4102B-1B6A-47DE-A27D-AE01169E0769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6" authorId="1" shapeId="0" xr:uid="{43F0BEF1-6196-4A19-B97D-F0A9F45D5DFE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7" authorId="1" shapeId="0" xr:uid="{F44CA9BC-1877-40DD-9931-71745C677C0E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8" authorId="1" shapeId="0" xr:uid="{8A4A072C-DCDD-4FE0-9478-10903B8F819E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9" authorId="1" shapeId="0" xr:uid="{51E8B1C8-7FBC-4791-954E-2D75E93D366E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07" authorId="1" shapeId="0" xr:uid="{38263EF4-7FEA-4731-BC45-DD51D0F99955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sti.srsp</author>
    <author>Rossicleia Ferreira Campos</author>
    <author>Isis Pena Garcia</author>
  </authors>
  <commentList>
    <comment ref="C17" authorId="0" shapeId="0" xr:uid="{AD0C965F-80FE-4D8D-A581-F18D2DEC47B4}">
      <text>
        <r>
          <rPr>
            <sz val="10"/>
            <color indexed="81"/>
            <rFont val="Segoe UI"/>
            <family val="2"/>
          </rPr>
          <t xml:space="preserve">Jornada de trabalho de 40 (quarenta) horas semanais, conforme art. 4º do Decreto nº 12.174 de 11 de setembro de 2024 informa que, </t>
        </r>
        <r>
          <rPr>
            <i/>
            <sz val="10"/>
            <color indexed="81"/>
            <rFont val="Segoe UI"/>
            <family val="2"/>
          </rPr>
          <t>litteris</t>
        </r>
        <r>
          <rPr>
            <sz val="10"/>
            <color indexed="81"/>
            <rFont val="Segoe UI"/>
            <family val="2"/>
          </rPr>
          <t xml:space="preserve">:
</t>
        </r>
        <r>
          <rPr>
            <i/>
            <sz val="10"/>
            <color indexed="81"/>
            <rFont val="Segoe UI"/>
            <family val="2"/>
          </rPr>
          <t xml:space="preserve">"Art. 4º Nos contratos de prestação de serviços com regime de dedicação exclusiva de mão de obra ou predominância de mão de obra, a jornada semanal de trabalho de quarenta e quatro horas estabelecida em acordo individual escrito, convenção coletiva, acordo coletivo de trabalho ou dissídio coletivo </t>
        </r>
        <r>
          <rPr>
            <b/>
            <i/>
            <sz val="10"/>
            <color indexed="81"/>
            <rFont val="Segoe UI"/>
            <family val="2"/>
          </rPr>
          <t>poderá ser reduzida para quarenta horas, sem prejuízo da remuneração do trabalhador</t>
        </r>
        <r>
          <rPr>
            <i/>
            <sz val="10"/>
            <color indexed="81"/>
            <rFont val="Segoe UI"/>
            <family val="2"/>
          </rPr>
          <t>."</t>
        </r>
        <r>
          <rPr>
            <sz val="10"/>
            <color indexed="81"/>
            <rFont val="Segoe UI"/>
            <family val="2"/>
          </rPr>
          <t>(grifo nosso)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34" authorId="1" shapeId="0" xr:uid="{1A35BEF1-C2A4-479D-BEB4-029234448D2B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D35" authorId="1" shapeId="0" xr:uid="{DEE542A8-F9E8-4596-A885-2EC22C3278EF}">
      <text>
        <r>
          <rPr>
            <sz val="9"/>
            <color indexed="81"/>
            <rFont val="Segoe UI"/>
            <family val="2"/>
          </rPr>
          <t>Cotação de Férias e Adicional de Férias do profissional titular, conforme item 14 do ANEXO XII da IN 5/17.</t>
        </r>
      </text>
    </comment>
    <comment ref="D45" authorId="1" shapeId="0" xr:uid="{40412029-464D-4408-BCDA-31D94283C53D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varia entre 0,5 a 2 pontos.
Risco de Acidente de Trabalho (RAT) varia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54" authorId="2" shapeId="0" xr:uid="{9941D830-3D99-4B18-8A1A-16DF302DD6DC}">
      <text>
        <r>
          <rPr>
            <b/>
            <sz val="9"/>
            <color indexed="81"/>
            <rFont val="Segoe UI"/>
            <family val="2"/>
          </rPr>
          <t xml:space="preserve">VALE TRANSPORTE
</t>
        </r>
        <r>
          <rPr>
            <sz val="9"/>
            <color indexed="81"/>
            <rFont val="Segoe UI"/>
            <family val="2"/>
          </rPr>
          <t>Em virtude dos valores apurados para desconto serem maiores do que o do vale transporte em si, optou-se por não fazer a solicitação, por resultar desvantajoso para os funcionários.</t>
        </r>
      </text>
    </comment>
    <comment ref="B55" authorId="2" shapeId="0" xr:uid="{A6E073E8-272E-4C9D-8FC0-46888AC51697}">
      <text>
        <r>
          <rPr>
            <b/>
            <sz val="9"/>
            <color indexed="81"/>
            <rFont val="Segoe UI"/>
            <family val="2"/>
          </rPr>
          <t>AUXÍLIO ALIMENTAÇÃO</t>
        </r>
        <r>
          <rPr>
            <sz val="9"/>
            <color indexed="81"/>
            <rFont val="Segoe UI"/>
            <family val="2"/>
          </rPr>
          <t xml:space="preserve">
Valores referenciais conforme CCT e pesquisa de mercado dos valores que compõem os itens listados.  Optou-se por utilizar o valor do CCT do Sindicato dos Trabalhadores em Empresas de Rádio e Televisão no DF como parâmetro para todos os postos, por ser mais vantajoso para os funcionários.</t>
        </r>
      </text>
    </comment>
    <comment ref="D71" authorId="1" shapeId="0" xr:uid="{631950D8-E0F9-4593-8395-E68110ED7EC9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
O percentual encontrado será aplicado sobre o SOMATÓRIO DO MÓDULO 1 + MÓDULO 2 resultante da estatistica so longo de 12 meses de contrato. </t>
        </r>
      </text>
    </comment>
    <comment ref="D73" authorId="1" shapeId="0" xr:uid="{59F78BAD-F7EE-497B-8449-50DCFD7177A0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4" authorId="1" shapeId="0" xr:uid="{F415C63D-0289-44E3-B4ED-52DD7027B036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
</t>
        </r>
      </text>
    </comment>
    <comment ref="D76" authorId="1" shapeId="0" xr:uid="{334B72EE-282E-40A7-B497-2A0A40B9A9D7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5" authorId="1" shapeId="0" xr:uid="{F1DF0AB7-F494-4784-B07A-496D62FF218E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6" authorId="1" shapeId="0" xr:uid="{C7870604-13B1-4D09-92A8-BF5DE53934C1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7" authorId="1" shapeId="0" xr:uid="{1CBB5D0A-B4AC-4FB2-859E-D218AA854121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8" authorId="1" shapeId="0" xr:uid="{EA46CCBE-B208-493A-8B4D-F21BDF3BB3E7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9" authorId="1" shapeId="0" xr:uid="{BB21ABB0-24C3-44AB-B939-94827D29E267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07" authorId="1" shapeId="0" xr:uid="{5EA7C0B2-B5DC-4DD0-BD27-1A09B26D1DF4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sti.srsp</author>
    <author>Rossicleia Ferreira Campos</author>
    <author>Isis Pena Garcia</author>
  </authors>
  <commentList>
    <comment ref="C17" authorId="0" shapeId="0" xr:uid="{AC82FAFA-12D4-4537-9834-930AED93E335}">
      <text>
        <r>
          <rPr>
            <sz val="10"/>
            <color indexed="81"/>
            <rFont val="Segoe UI"/>
            <family val="2"/>
          </rPr>
          <t xml:space="preserve">Jornada de trabalho de 40 (quarenta) horas semanais, conforme art. 4º do Decreto nº 12.174 de 11 de setembro de 2024 informa que, </t>
        </r>
        <r>
          <rPr>
            <i/>
            <sz val="10"/>
            <color indexed="81"/>
            <rFont val="Segoe UI"/>
            <family val="2"/>
          </rPr>
          <t>litteris</t>
        </r>
        <r>
          <rPr>
            <sz val="10"/>
            <color indexed="81"/>
            <rFont val="Segoe UI"/>
            <family val="2"/>
          </rPr>
          <t xml:space="preserve">:
</t>
        </r>
        <r>
          <rPr>
            <i/>
            <sz val="10"/>
            <color indexed="81"/>
            <rFont val="Segoe UI"/>
            <family val="2"/>
          </rPr>
          <t xml:space="preserve">"Art. 4º Nos contratos de prestação de serviços com regime de dedicação exclusiva de mão de obra ou predominância de mão de obra, a jornada semanal de trabalho de quarenta e quatro horas estabelecida em acordo individual escrito, convenção coletiva, acordo coletivo de trabalho ou dissídio coletivo </t>
        </r>
        <r>
          <rPr>
            <b/>
            <i/>
            <sz val="10"/>
            <color indexed="81"/>
            <rFont val="Segoe UI"/>
            <family val="2"/>
          </rPr>
          <t>poderá ser reduzida para quarenta horas, sem prejuízo da remuneração do trabalhador</t>
        </r>
        <r>
          <rPr>
            <i/>
            <sz val="10"/>
            <color indexed="81"/>
            <rFont val="Segoe UI"/>
            <family val="2"/>
          </rPr>
          <t>."</t>
        </r>
        <r>
          <rPr>
            <sz val="10"/>
            <color indexed="81"/>
            <rFont val="Segoe UI"/>
            <family val="2"/>
          </rPr>
          <t>(grifo nosso)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34" authorId="1" shapeId="0" xr:uid="{D862C079-1055-4BCE-9629-B82C4E098DF2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D35" authorId="1" shapeId="0" xr:uid="{7E1A6A2E-3F5D-4FC8-BBE4-2450A9E49AA2}">
      <text>
        <r>
          <rPr>
            <sz val="9"/>
            <color indexed="81"/>
            <rFont val="Segoe UI"/>
            <family val="2"/>
          </rPr>
          <t>Cotação de Férias e Adicional de Férias do profissional titular, conforme item 14 do ANEXO XII da IN 5/17.</t>
        </r>
      </text>
    </comment>
    <comment ref="D45" authorId="1" shapeId="0" xr:uid="{DCCBD7C3-49B0-4E9B-B3E7-E2EFC7C70047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varia entre 0,5 a 2 pontos.
Risco de Acidente de Trabalho (RAT) varia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54" authorId="2" shapeId="0" xr:uid="{B45C5344-1016-467B-BFFA-28E29F55DAAF}">
      <text>
        <r>
          <rPr>
            <b/>
            <sz val="9"/>
            <color indexed="81"/>
            <rFont val="Segoe UI"/>
            <family val="2"/>
          </rPr>
          <t xml:space="preserve">VALE TRANSPORTE
</t>
        </r>
        <r>
          <rPr>
            <sz val="9"/>
            <color indexed="81"/>
            <rFont val="Segoe UI"/>
            <family val="2"/>
          </rPr>
          <t>Em virtude dos valores apurados para desconto serem maiores do que o do vale transporte em si, optou-se por não fazer a solicitação, por resultar desvantajoso para os funcionários.</t>
        </r>
      </text>
    </comment>
    <comment ref="B55" authorId="2" shapeId="0" xr:uid="{7EB36341-ACB0-4A3B-98FA-8DF9028D367E}">
      <text>
        <r>
          <rPr>
            <b/>
            <sz val="9"/>
            <color indexed="81"/>
            <rFont val="Segoe UI"/>
            <family val="2"/>
          </rPr>
          <t>AUXÍLIO ALIMENTAÇÃO</t>
        </r>
        <r>
          <rPr>
            <sz val="9"/>
            <color indexed="81"/>
            <rFont val="Segoe UI"/>
            <family val="2"/>
          </rPr>
          <t xml:space="preserve">
Valores referenciais conforme CCT e pesquisa de mercado dos valores que compõem os itens listados.  Optou-se por utilizar o valor do CCT do Sindicato dos Trabalhadores em Empresas de Rádio e Televisão no DF como parâmetro para todos os postos, por ser mais vantajoso para os funcionários.</t>
        </r>
      </text>
    </comment>
    <comment ref="D71" authorId="1" shapeId="0" xr:uid="{62689D03-2945-4C27-A057-7686E558B564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
O percentual encontrado será aplicado sobre o SOMATÓRIO DO MÓDULO 1 + MÓDULO 2 resultante da estatistica so longo de 12 meses de contrato. </t>
        </r>
      </text>
    </comment>
    <comment ref="D73" authorId="1" shapeId="0" xr:uid="{C4B865B9-AA1D-46E7-A6DB-4B13C9E8D77C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4" authorId="1" shapeId="0" xr:uid="{DB626AB4-46ED-4251-9B1E-A59A56BCC12A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
</t>
        </r>
      </text>
    </comment>
    <comment ref="D76" authorId="1" shapeId="0" xr:uid="{A7970E08-6895-4CE5-81CF-4B1A86B4E428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5" authorId="1" shapeId="0" xr:uid="{76B6253A-6A00-4170-8E23-0C8A3E5238ED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6" authorId="1" shapeId="0" xr:uid="{3FEC6CE7-9BB0-4B3B-A897-9B56A2D25298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7" authorId="1" shapeId="0" xr:uid="{967E335D-0A50-49C6-A235-FF5CA5979916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8" authorId="1" shapeId="0" xr:uid="{FC54E3AB-4C4D-403F-BA35-F90D2E6FF27E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9" authorId="1" shapeId="0" xr:uid="{2315B7C5-CC43-4F03-BACC-37672F8EEF6E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07" authorId="1" shapeId="0" xr:uid="{ABD23B54-BD22-47D8-A0E3-678196FC5F5A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sti.srsp</author>
    <author>Rossicleia Ferreira Campos</author>
    <author>Isis Pena Garcia</author>
  </authors>
  <commentList>
    <comment ref="C17" authorId="0" shapeId="0" xr:uid="{6788D937-ED45-4FA1-A66E-D032C5AAC750}">
      <text>
        <r>
          <rPr>
            <sz val="10"/>
            <color indexed="81"/>
            <rFont val="Segoe UI"/>
            <family val="2"/>
          </rPr>
          <t xml:space="preserve">Jornada de trabalho de 40 (quarenta) horas semanais, conforme art. 4º do Decreto nº 12.174 de 11 de setembro de 2024 informa que, </t>
        </r>
        <r>
          <rPr>
            <i/>
            <sz val="10"/>
            <color indexed="81"/>
            <rFont val="Segoe UI"/>
            <family val="2"/>
          </rPr>
          <t>litteris</t>
        </r>
        <r>
          <rPr>
            <sz val="10"/>
            <color indexed="81"/>
            <rFont val="Segoe UI"/>
            <family val="2"/>
          </rPr>
          <t xml:space="preserve">:
</t>
        </r>
        <r>
          <rPr>
            <i/>
            <sz val="10"/>
            <color indexed="81"/>
            <rFont val="Segoe UI"/>
            <family val="2"/>
          </rPr>
          <t xml:space="preserve">"Art. 4º Nos contratos de prestação de serviços com regime de dedicação exclusiva de mão de obra ou predominância de mão de obra, a jornada semanal de trabalho de quarenta e quatro horas estabelecida em acordo individual escrito, convenção coletiva, acordo coletivo de trabalho ou dissídio coletivo </t>
        </r>
        <r>
          <rPr>
            <b/>
            <i/>
            <sz val="10"/>
            <color indexed="81"/>
            <rFont val="Segoe UI"/>
            <family val="2"/>
          </rPr>
          <t>poderá ser reduzida para quarenta horas, sem prejuízo da remuneração do trabalhador</t>
        </r>
        <r>
          <rPr>
            <i/>
            <sz val="10"/>
            <color indexed="81"/>
            <rFont val="Segoe UI"/>
            <family val="2"/>
          </rPr>
          <t>."</t>
        </r>
        <r>
          <rPr>
            <sz val="10"/>
            <color indexed="81"/>
            <rFont val="Segoe UI"/>
            <family val="2"/>
          </rPr>
          <t>(grifo nosso)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34" authorId="1" shapeId="0" xr:uid="{8890773D-6DB1-4BCD-A613-577DDDD8BF3B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D35" authorId="1" shapeId="0" xr:uid="{89C74D0D-D457-49E9-8129-CD9C57E3C3F7}">
      <text>
        <r>
          <rPr>
            <sz val="9"/>
            <color indexed="81"/>
            <rFont val="Segoe UI"/>
            <family val="2"/>
          </rPr>
          <t>Cotação de Férias e Adicional de Férias do profissional titular, conforme item 14 do ANEXO XII da IN 5/17.</t>
        </r>
      </text>
    </comment>
    <comment ref="D45" authorId="1" shapeId="0" xr:uid="{942519CB-6B4F-473E-A898-223F898ABEEF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varia entre 0,5 a 2 pontos.
Risco de Acidente de Trabalho (RAT) varia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54" authorId="2" shapeId="0" xr:uid="{FC85730A-74F1-4AE0-99CC-9FC92716F09A}">
      <text>
        <r>
          <rPr>
            <b/>
            <sz val="9"/>
            <color indexed="81"/>
            <rFont val="Segoe UI"/>
            <family val="2"/>
          </rPr>
          <t xml:space="preserve">VALE TRANSPORTE
</t>
        </r>
        <r>
          <rPr>
            <sz val="9"/>
            <color indexed="81"/>
            <rFont val="Segoe UI"/>
            <family val="2"/>
          </rPr>
          <t>Em virtude dos valores apurados para desconto serem maiores do que o do vale transporte em si, optou-se por não fazer a solicitação, por resultar desvantajoso para os funcionários.</t>
        </r>
      </text>
    </comment>
    <comment ref="B55" authorId="2" shapeId="0" xr:uid="{E085ADF8-1564-45F9-A049-046F807CB3D5}">
      <text>
        <r>
          <rPr>
            <b/>
            <sz val="9"/>
            <color indexed="81"/>
            <rFont val="Segoe UI"/>
            <family val="2"/>
          </rPr>
          <t>AUXÍLIO ALIMENTAÇÃO</t>
        </r>
        <r>
          <rPr>
            <sz val="9"/>
            <color indexed="81"/>
            <rFont val="Segoe UI"/>
            <family val="2"/>
          </rPr>
          <t xml:space="preserve">
Valores referenciais conforme CCT e pesquisa de mercado dos valores que compõem os itens listados.  Optou-se por utilizar o valor do CCT do Sindicato dos Trabalhadores em Empresas de Rádio e Televisão no DF como parâmetro para todos os postos, por ser mais vantajoso para os funcionários.</t>
        </r>
      </text>
    </comment>
    <comment ref="D71" authorId="1" shapeId="0" xr:uid="{801CF685-BFDB-4493-8D4D-57EB88CA913C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
O percentual encontrado será aplicado sobre o SOMATÓRIO DO MÓDULO 1 + MÓDULO 2 resultante da estatistica so longo de 12 meses de contrato. </t>
        </r>
      </text>
    </comment>
    <comment ref="D73" authorId="1" shapeId="0" xr:uid="{5AE6A8A2-9C32-44F3-8962-B06A938F6B1D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4" authorId="1" shapeId="0" xr:uid="{6B12A1E7-3F41-4D2E-A408-1B8CB5BF1D93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
</t>
        </r>
      </text>
    </comment>
    <comment ref="D76" authorId="1" shapeId="0" xr:uid="{D13C03E8-BBB4-4942-B6F4-1954D004ABFC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5" authorId="1" shapeId="0" xr:uid="{F2D8068E-57B2-4BC4-BC34-E94A07547DC7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6" authorId="1" shapeId="0" xr:uid="{A0D6791A-4954-4885-9DAD-6EB4F069D4EE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7" authorId="1" shapeId="0" xr:uid="{94F36228-613C-4C41-87EE-084A8FBE3791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8" authorId="1" shapeId="0" xr:uid="{BA43B111-6CC2-44B6-A12C-0830B433AF9A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9" authorId="1" shapeId="0" xr:uid="{4C16554E-96ED-4868-9572-16EFB7DB3441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07" authorId="1" shapeId="0" xr:uid="{7ABA2ACB-2AA7-4B1A-9AFF-9E25826BE178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sti.srsp</author>
    <author>Rossicleia Ferreira Campos</author>
    <author>Isis Pena Garcia</author>
  </authors>
  <commentList>
    <comment ref="C17" authorId="0" shapeId="0" xr:uid="{61E1B3C0-26D6-4BD0-9355-9A86CB1300B9}">
      <text>
        <r>
          <rPr>
            <sz val="10"/>
            <color indexed="81"/>
            <rFont val="Segoe UI"/>
            <family val="2"/>
          </rPr>
          <t xml:space="preserve">Jornada de trabalho de 35 (trinta e cinco) horas semanais, conforme art. 303 e 304 da CLT, os quais informam que, </t>
        </r>
        <r>
          <rPr>
            <i/>
            <sz val="10"/>
            <color indexed="81"/>
            <rFont val="Segoe UI"/>
            <family val="2"/>
          </rPr>
          <t xml:space="preserve">litteris:
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i/>
            <sz val="10"/>
            <color indexed="81"/>
            <rFont val="Segoe UI"/>
            <family val="2"/>
          </rPr>
          <t xml:space="preserve">"Art. 303 - A duração normal do trabalho dos empregados compreendidos nesta Seção não deverá exceder de 5 (cinco) horas, tanto de dia como à noite.
Simplificação da legislação trabalhista em setores específicos
  Art. 304 - </t>
        </r>
        <r>
          <rPr>
            <b/>
            <i/>
            <sz val="10"/>
            <color indexed="81"/>
            <rFont val="Segoe UI"/>
            <family val="2"/>
          </rPr>
          <t>Poderá a duração normal do trabalho ser elevada a 7 (sete) horas, mediante acordo escrito</t>
        </r>
        <r>
          <rPr>
            <i/>
            <sz val="10"/>
            <color indexed="81"/>
            <rFont val="Segoe UI"/>
            <family val="2"/>
          </rPr>
          <t>, em que se estipule aumento de ordenado, correspondente ao excesso do tempo de trabalho, em que se fixe um intervalo destinado a repouso ou a refeição.."(grifo nosso)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34" authorId="1" shapeId="0" xr:uid="{520713F5-E158-4C26-BACD-E4BCCF510AD5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D35" authorId="1" shapeId="0" xr:uid="{E783F56B-6A47-4878-AC33-A72BFCBADFB8}">
      <text>
        <r>
          <rPr>
            <sz val="9"/>
            <color indexed="81"/>
            <rFont val="Segoe UI"/>
            <family val="2"/>
          </rPr>
          <t xml:space="preserve">Cotação de Férias e Adicional de Férias do profissional titular, conforme item 14 do ANEXO XII da IN 5/17.
</t>
        </r>
      </text>
    </comment>
    <comment ref="D45" authorId="1" shapeId="0" xr:uid="{216DF264-8F94-4870-A3C5-62414E645F37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varia entre 0,5 a 2 pontos.
Risco de Acidente de Trabalho (RAT) varia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54" authorId="2" shapeId="0" xr:uid="{E29FF435-E361-437B-B119-B05568DDD46B}">
      <text>
        <r>
          <rPr>
            <b/>
            <sz val="9"/>
            <color indexed="81"/>
            <rFont val="Segoe UI"/>
            <family val="2"/>
          </rPr>
          <t xml:space="preserve">VALE TRANSPORTE
</t>
        </r>
        <r>
          <rPr>
            <sz val="9"/>
            <color indexed="81"/>
            <rFont val="Segoe UI"/>
            <family val="2"/>
          </rPr>
          <t xml:space="preserve">Em virtude dos valores apurados para desconto serem maiores do que o do vale transporte em si, optou-se por não fazer a solicitação, por resultar desvantajoso para os funcionários.
</t>
        </r>
      </text>
    </comment>
    <comment ref="B55" authorId="2" shapeId="0" xr:uid="{497DEB05-87A9-4593-9EB0-EFEE0093CDAB}">
      <text>
        <r>
          <rPr>
            <b/>
            <sz val="9"/>
            <color indexed="81"/>
            <rFont val="Segoe UI"/>
            <family val="2"/>
          </rPr>
          <t>AUXÍLIO ALIMENTAÇÃO</t>
        </r>
        <r>
          <rPr>
            <sz val="9"/>
            <color indexed="81"/>
            <rFont val="Segoe UI"/>
            <family val="2"/>
          </rPr>
          <t xml:space="preserve">
Valores referenciais conforme CCT e pesquisa de mercado dos valores que compõem os itens listados.  Optou-se por utilizar o valor do CCT do Sindicato dos Trabalhadores em Empresas de Rádio e Televisão no DF como parâmetro para todos os postos, por ser mais vantajoso para os funcionários.</t>
        </r>
      </text>
    </comment>
    <comment ref="D71" authorId="1" shapeId="0" xr:uid="{8ABB91C4-D7F6-4B94-B9F2-6BB056558944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
O percentual encontrado será aplicado sobre o SOMATÓRIO DO MÓDULO 1 + MÓDULO 2 resultante da estatistica so longo de 12 meses de contrato. </t>
        </r>
      </text>
    </comment>
    <comment ref="D73" authorId="1" shapeId="0" xr:uid="{F70D14F3-016E-49F5-AFD9-D3E73563694A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4" authorId="1" shapeId="0" xr:uid="{BCE56F2D-DDF0-4E36-89F5-12385A2853F5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
</t>
        </r>
      </text>
    </comment>
    <comment ref="D76" authorId="1" shapeId="0" xr:uid="{26EE201F-F183-4F6E-A3E2-FCCC9DEECC62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5" authorId="1" shapeId="0" xr:uid="{F874FF07-EE0E-4A49-B5BE-6022039124D0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6" authorId="1" shapeId="0" xr:uid="{A5F2EC98-F78D-4718-99E0-307F79114445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7" authorId="1" shapeId="0" xr:uid="{974286BD-B5C4-417D-B0D0-7162115C469B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8" authorId="1" shapeId="0" xr:uid="{C594EEEF-F00D-4E32-A306-079F2D6239FB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9" authorId="1" shapeId="0" xr:uid="{A8727F07-EC46-46BF-8559-830955396487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07" authorId="1" shapeId="0" xr:uid="{B7601F4D-1AAA-4199-A18D-634FEFC8EA3B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sharedStrings.xml><?xml version="1.0" encoding="utf-8"?>
<sst xmlns="http://schemas.openxmlformats.org/spreadsheetml/2006/main" count="1439" uniqueCount="252">
  <si>
    <t>PLANILHA DE CUSTOS E FORMAÇÃO DE PREÇOS</t>
  </si>
  <si>
    <t>Discriminação dos Serviços (dados referentes à contratação)</t>
  </si>
  <si>
    <t>A</t>
  </si>
  <si>
    <t>Data de apresentação da proposta (dia/mês/ano)</t>
  </si>
  <si>
    <t>B</t>
  </si>
  <si>
    <t>Município/UF</t>
  </si>
  <si>
    <t>C</t>
  </si>
  <si>
    <t>Ano Acordo, Convenção ou Dissídio Coletivo</t>
  </si>
  <si>
    <t>D</t>
  </si>
  <si>
    <t>Número de meses de execução contratual</t>
  </si>
  <si>
    <t>Identificação do Serviço</t>
  </si>
  <si>
    <t>Tipo de Serviço</t>
  </si>
  <si>
    <t>Unidade de Medida</t>
  </si>
  <si>
    <t xml:space="preserve">INSS </t>
  </si>
  <si>
    <t>MÃO DE OBRA</t>
  </si>
  <si>
    <t>Mão de obra vinculada à execução contratual</t>
  </si>
  <si>
    <t>Dados para composição dos custos referente à mão de obra</t>
  </si>
  <si>
    <t>Valor (R$)</t>
  </si>
  <si>
    <t xml:space="preserve">Classificação Brasileira de Ocupações (CBO) </t>
  </si>
  <si>
    <t>Salário Normativo da Categoria Profissional</t>
  </si>
  <si>
    <t>Categoria Profissional (vinculada à execução contratual)</t>
  </si>
  <si>
    <t>Data-Base da Categoria (dia/mês/ano)</t>
  </si>
  <si>
    <t>MÓDULO 1 : COMPOSIÇÃO DA REMUNERAÇÃO</t>
  </si>
  <si>
    <t>Composição da Remuneração</t>
  </si>
  <si>
    <t>(NOTA 1 e 2)</t>
  </si>
  <si>
    <t>Salário-Base</t>
  </si>
  <si>
    <t>Adicional de Periculosidade</t>
  </si>
  <si>
    <t>Adicional de Insalubridade</t>
  </si>
  <si>
    <t>Adicional Noturno</t>
  </si>
  <si>
    <t>E</t>
  </si>
  <si>
    <t xml:space="preserve">Adicional de Hora Noturna Reduzida </t>
  </si>
  <si>
    <t>F</t>
  </si>
  <si>
    <t>G</t>
  </si>
  <si>
    <t>TOTAL</t>
  </si>
  <si>
    <t>MÓDULO 1:   TOTAL</t>
  </si>
  <si>
    <t xml:space="preserve"> MÓDULO 2: ENCARGOS E BENEFÍCIOS ANUAIS, MENSAIS E DIÁRIOS</t>
  </si>
  <si>
    <t>SUBMÓDULO 2.1   -  DÉCIMO TERCEIRO SALÁRIO, FÉRIAS E ADICIONAL DE FÉRIAS</t>
  </si>
  <si>
    <t>2.1</t>
  </si>
  <si>
    <t>13º  Salário, Férias e Adicional de Férias</t>
  </si>
  <si>
    <t>SUBMÓDULO 2.1:   TOTAL</t>
  </si>
  <si>
    <t xml:space="preserve">BASE DE CÁLCULO PARA O MÓDULO 2.2 </t>
  </si>
  <si>
    <t xml:space="preserve"> MÓDULO 1</t>
  </si>
  <si>
    <t xml:space="preserve"> MÓDULO 2.1</t>
  </si>
  <si>
    <t>2.2</t>
  </si>
  <si>
    <t>GPS, FGTS e outras contribuições</t>
  </si>
  <si>
    <t>SALÁRIO EDUCAÇÃO</t>
  </si>
  <si>
    <t>SESI / SESC</t>
  </si>
  <si>
    <t>SENAI / SENAC</t>
  </si>
  <si>
    <t>SEBRAE</t>
  </si>
  <si>
    <t>INCRA</t>
  </si>
  <si>
    <t>H</t>
  </si>
  <si>
    <t>FGTS</t>
  </si>
  <si>
    <t>2.3</t>
  </si>
  <si>
    <t>Benefícios Mensais e Diários</t>
  </si>
  <si>
    <t xml:space="preserve">TOTAL </t>
  </si>
  <si>
    <t>QUADRO-RESUMO DO MÓDULO 2 - ENCARGOS E BENEFÍCIOS ANUAIS, MENSAIS E DIÁRIOS</t>
  </si>
  <si>
    <t xml:space="preserve"> Encargos e Benefícios Anuais, Mensais e Diários </t>
  </si>
  <si>
    <t>MÓDULO 3 - PROVISÃO PARA RESCISÃO</t>
  </si>
  <si>
    <t>Provisão para Rescisão</t>
  </si>
  <si>
    <t>Aviso Prévio Indenizado</t>
  </si>
  <si>
    <t>Aviso Prévio Trabalhado</t>
  </si>
  <si>
    <t>BASE DE CÁLCULO PARA O MÓDULO 4 = MÓDULO 1 + MÓDULO 2 + MÓDULO 3</t>
  </si>
  <si>
    <t>MÓDULO 2</t>
  </si>
  <si>
    <t xml:space="preserve"> MÓDULO 3</t>
  </si>
  <si>
    <t>MÓDULO 4 - CUSTO DE REPOSIÇÃO DO PROFISSIONAL AUSENTE</t>
  </si>
  <si>
    <t>4.1</t>
  </si>
  <si>
    <t>4.2</t>
  </si>
  <si>
    <t>QUADRO-RESUMO DO MÓDULO 4 - CUSTO DE REPOSIÇÃO DO PROFISSIONAL AUSENTE</t>
  </si>
  <si>
    <t>Custo de Reposição do Profissional Ausente</t>
  </si>
  <si>
    <t>MÓDULO 4:   TOTAL</t>
  </si>
  <si>
    <t>BASE DE CÁLCULO PARA O MÓDULO 6 = MÓDULO 1 + MÓDULO 2 + MÓDULO 3 + MÓDULO 4 + MÓDULO 5</t>
  </si>
  <si>
    <t>MÓDULO 4</t>
  </si>
  <si>
    <t xml:space="preserve">MÓDULO 6 – CUSTOS INDIRETOS, TRIBUTOS E LUCRO </t>
  </si>
  <si>
    <t>nota1</t>
  </si>
  <si>
    <t>nota 2</t>
  </si>
  <si>
    <t>Custos Indiretos, Tributos e Lucro</t>
  </si>
  <si>
    <t>Custos Indiretos</t>
  </si>
  <si>
    <t>Lucro (MT + M6.A)</t>
  </si>
  <si>
    <t xml:space="preserve">  FATURAMENTO  (MT + M6A + M6B)</t>
  </si>
  <si>
    <t>CÁLCULO POR DENTRO</t>
  </si>
  <si>
    <t>Tributos</t>
  </si>
  <si>
    <t>C1. Tributos Federais</t>
  </si>
  <si>
    <t>C.2 Tributos Estaduais (especificar)</t>
  </si>
  <si>
    <t xml:space="preserve">C.3 Tributos Municipais </t>
  </si>
  <si>
    <t>SOMA DOS TRIBUTOS</t>
  </si>
  <si>
    <t>TOTAL DOS CUSTOS INDIRETOS, TRIBUTOS E LUCRO</t>
  </si>
  <si>
    <t>MÓDULO 6:   TOTAL</t>
  </si>
  <si>
    <t xml:space="preserve">QUADRO-RESUMO DO CUSTO POR EMPREGADO </t>
  </si>
  <si>
    <t>Mão-de-obra vinculada à execução contratual (valor por empregado)</t>
  </si>
  <si>
    <t>Módulo 1 – Composição da Remuneração</t>
  </si>
  <si>
    <t xml:space="preserve">Módulo 2 - Encargos e Benefícios Anuais, Mensais e Diários </t>
  </si>
  <si>
    <t xml:space="preserve"> Módulo 3 - Provisão para Rescisão </t>
  </si>
  <si>
    <t xml:space="preserve">Módulo 4 - Custo de Reposição do Profissional Ausente </t>
  </si>
  <si>
    <t>Subtotal (A + B + C + D + E)</t>
  </si>
  <si>
    <t>Módulo 6 – Custos indiretos, tributos e lucro</t>
  </si>
  <si>
    <t>VALOR TOTAL POR EMPREGADO</t>
  </si>
  <si>
    <t>Tipo de Serviço (mesmo serviço com características distintas)</t>
  </si>
  <si>
    <t>Incidência de GPS, FGTS e outras contribuições sobre o Aviso Prévio Trabalhado (IN 07/18)</t>
  </si>
  <si>
    <t>Substituto nas Ausências Legais (IN 07/18)</t>
  </si>
  <si>
    <t>Substituto na cobertura de Férias (IN 07/18)</t>
  </si>
  <si>
    <t>Substituto na cobertura de Ausências Legais (IN 07/18)</t>
  </si>
  <si>
    <t>Substituto na cobertura de Licença-Paternidade (IN 07/18)</t>
  </si>
  <si>
    <t>Substituto na cobertura de Ausência por acidente de trabalho (IN 07/18)</t>
  </si>
  <si>
    <t>Substituto na cobertura de Afastamento Maternidade (IN 07/18)</t>
  </si>
  <si>
    <t>Substituto na cobertura de Outras ausências (especificar) (IN 07/18)</t>
  </si>
  <si>
    <t>Nº Processo</t>
  </si>
  <si>
    <t xml:space="preserve">Licitação Nº </t>
  </si>
  <si>
    <t>SAT (+ FAP de 0,5 a 2,0) (VARIAÇÃO: 0,5% a 6%)</t>
  </si>
  <si>
    <t xml:space="preserve">Incidência do FGTS sobre Aviso Prévio Indenizado </t>
  </si>
  <si>
    <t>SUBMÓDULO 4.1 -SUBSTITUTO NAS AUSÊNCIAS LEGAIS (alterado pela IN 07/18)</t>
  </si>
  <si>
    <t>Substituto na Intrajornada (IN 07/18)</t>
  </si>
  <si>
    <t>Substituto na cobertura de Intervalo para repouso ou alimentação (IN 07/18)</t>
  </si>
  <si>
    <r>
      <t xml:space="preserve">SUBMÓDULO 2.3   -  BENEFÍCIOS MENSAIS E DIÁRIOS </t>
    </r>
    <r>
      <rPr>
        <b/>
        <i/>
        <sz val="10"/>
        <rFont val="Times New Roman"/>
        <family val="1"/>
      </rPr>
      <t>"E OUTRAS VERBAS NÃO SALARIAIS"</t>
    </r>
  </si>
  <si>
    <t>Salário da Categoria</t>
  </si>
  <si>
    <t>6% do salário do trabalhador</t>
  </si>
  <si>
    <t xml:space="preserve">Férias e Adicional de Férias </t>
  </si>
  <si>
    <t>13º (décimo terceiro) Salário</t>
  </si>
  <si>
    <t>SUBMÓDULO 2.2 – ENCARGOS PREVIDENCIÁRIOS (GPS), FUNDO DE GARANTIA POR
 TEMPO DE SERVIÇOS (FGTS) E OUTRAS CONTRIBUIÇÕES</t>
  </si>
  <si>
    <t xml:space="preserve"> Multa do FGTS sobre o Aviso Prévio Indenizado </t>
  </si>
  <si>
    <t xml:space="preserve"> Multa do FGTS sobre o Aviso Prévio Trabalhado</t>
  </si>
  <si>
    <t>SUBMÓDULO 4.2 - SUBSTITUTO NA INTRAJORNADA (IN 07/18) - Não se aplica</t>
  </si>
  <si>
    <t xml:space="preserve">Quantidade Total a Contratar </t>
  </si>
  <si>
    <t>PROPOSTA DE PREÇOS</t>
  </si>
  <si>
    <t>1. Razão Social:</t>
  </si>
  <si>
    <t>2. CNPJ Nº</t>
  </si>
  <si>
    <t>3. Endereço:</t>
  </si>
  <si>
    <t>4. CEP.:</t>
  </si>
  <si>
    <t>5. Banco:</t>
  </si>
  <si>
    <t>Agência:</t>
  </si>
  <si>
    <t>Conta Corrente:</t>
  </si>
  <si>
    <t>E-mail:</t>
  </si>
  <si>
    <t>4. Validade da Proposta:</t>
  </si>
  <si>
    <t>VALOR MENSAL</t>
  </si>
  <si>
    <t>Declarações:</t>
  </si>
  <si>
    <t>Declaramos expressamente que nos preços propostos encontram-se incluídas todas as despesas diretas e indiretas, tributos incidentes, encargos sociais, previdenciários, trabalhistas e comerciais, custos operacionais, fardamentas, vale transporte, além daqueles previstos pelas normas da categoria aplicada, frete, seguros e demais despesas e quaisquer outros ônus que porventura possam recair sobre o fornecimento do objeto da presente licitação.</t>
  </si>
  <si>
    <t>Declaramos que tomamos conhecimento de todas as informações necessárias para elaboração das nossas planilhas de formação de preços para atender as necessidades em conformidade com as especificações contidas no Anexo I - Termo de Referência do Edital.</t>
  </si>
  <si>
    <t>Dados do Representante Legal da Empresa para assinatura do Contrato:</t>
  </si>
  <si>
    <t>1. Nome:</t>
  </si>
  <si>
    <t>2. CPF.:</t>
  </si>
  <si>
    <t>4. Cargo/Função:</t>
  </si>
  <si>
    <t>Naturalidade:</t>
  </si>
  <si>
    <t>Nacionalidade:</t>
  </si>
  <si>
    <t>Estado Cívil:</t>
  </si>
  <si>
    <t>POSTO</t>
  </si>
  <si>
    <t>DIA:</t>
  </si>
  <si>
    <t>ITEM</t>
  </si>
  <si>
    <t>3. Telefone:</t>
  </si>
  <si>
    <t>Item</t>
  </si>
  <si>
    <t>Descrição</t>
  </si>
  <si>
    <t>GRUPO</t>
  </si>
  <si>
    <t>VALOR TOTAL 12 MESES</t>
  </si>
  <si>
    <t>Número de dias trabalhados por mês</t>
  </si>
  <si>
    <t>número de passagens/dia* - CLÁUSULA</t>
  </si>
  <si>
    <t>Valor Unitário do Vale Transporte</t>
  </si>
  <si>
    <t>Custo Mensal por posto</t>
  </si>
  <si>
    <t>INSTRUÇÕES DE PREENCHIMENTO</t>
  </si>
  <si>
    <t>A planilha é ferramenta de orientação para facilitar a apresentação proposta pela licitante.</t>
  </si>
  <si>
    <t>Cargo</t>
  </si>
  <si>
    <t>Município da Prestação de Serviços</t>
  </si>
  <si>
    <t>CBO</t>
  </si>
  <si>
    <t>Salário Base da Categoria</t>
  </si>
  <si>
    <t>Ano do Acordo / CCT:</t>
  </si>
  <si>
    <t>Data Base das Categorias:</t>
  </si>
  <si>
    <t>Categoria Profissional vinculada à execução contratual  - CCT (Nome ou SIGLA):</t>
  </si>
  <si>
    <t>Licitação  nº</t>
  </si>
  <si>
    <t>Dia de apresentação da proposta</t>
  </si>
  <si>
    <t xml:space="preserve">C1. B  (COFINS)  </t>
  </si>
  <si>
    <t>lucro</t>
  </si>
  <si>
    <t>PIS</t>
  </si>
  <si>
    <t>COFINS</t>
  </si>
  <si>
    <t>ISS</t>
  </si>
  <si>
    <t xml:space="preserve">C1-A  (PIS)   </t>
  </si>
  <si>
    <t xml:space="preserve">C3-A (ISS)  </t>
  </si>
  <si>
    <t>Vale Transporte</t>
  </si>
  <si>
    <t>Auxílio Refeição/Alimentação</t>
  </si>
  <si>
    <t>% de desconto (PAT)</t>
  </si>
  <si>
    <t>Cesta Básica</t>
  </si>
  <si>
    <t>Total Vale Refeição + Alimentação</t>
  </si>
  <si>
    <t>Valor diário do Vale Refeição/Alimentação</t>
  </si>
  <si>
    <t xml:space="preserve">QUANTIDADE </t>
  </si>
  <si>
    <t>DESCRIÇÃO</t>
  </si>
  <si>
    <t>UNIDADE</t>
  </si>
  <si>
    <t xml:space="preserve">VALOR UNITÁRIO </t>
  </si>
  <si>
    <t>Posto</t>
  </si>
  <si>
    <t>_____________________________________________________</t>
  </si>
  <si>
    <t>Assinatura Responsável</t>
  </si>
  <si>
    <t>LOCAL DE EXECUÇÃO / TIPO DE POSTO</t>
  </si>
  <si>
    <t>PCMSO/PPRA - SESMT</t>
  </si>
  <si>
    <t>Assistência Jurídica</t>
  </si>
  <si>
    <t xml:space="preserve">LOCAL DE EXECUÇÃO </t>
  </si>
  <si>
    <t>Mês</t>
  </si>
  <si>
    <t>Número do Registro da CCT:</t>
  </si>
  <si>
    <t>VALOR TOTAL 24 MESES</t>
  </si>
  <si>
    <t>VALOR TOTAL (12 MESES)</t>
  </si>
  <si>
    <t>VALOR TOTAL</t>
  </si>
  <si>
    <t>Local da Prestação de Serviços</t>
  </si>
  <si>
    <t>Brasília/DF</t>
  </si>
  <si>
    <t>JORNALISTA PLENO</t>
  </si>
  <si>
    <t>DESIGNER GRÁFICO PLENO</t>
  </si>
  <si>
    <t>EDITOR DE MÍDIA AUDIOVISUAL PLENO</t>
  </si>
  <si>
    <t>SOCIAL MÍDIA PLENO</t>
  </si>
  <si>
    <t>REPÓRTER CINEMATOGRÁFICO PLENO</t>
  </si>
  <si>
    <t>REVISOR DE TEXTO</t>
  </si>
  <si>
    <t xml:space="preserve">Brasília/DF  </t>
  </si>
  <si>
    <t>BRASÍLIA/DF</t>
  </si>
  <si>
    <t>08200.035168/2024-77</t>
  </si>
  <si>
    <r>
      <rPr>
        <b/>
        <sz val="10"/>
        <rFont val="Times New Roman"/>
        <family val="1"/>
      </rPr>
      <t>JORNALISTA PLENO</t>
    </r>
    <r>
      <rPr>
        <sz val="10"/>
        <rFont val="Times New Roman"/>
        <family val="1"/>
      </rPr>
      <t xml:space="preserve"> - DIURNO - 35 HORAS SEMANAIS</t>
    </r>
  </si>
  <si>
    <t>CBO 2611-25</t>
  </si>
  <si>
    <t>SINDICATO DOS JORNALISTAS PROFISSIONAIS DO DF</t>
  </si>
  <si>
    <r>
      <rPr>
        <b/>
        <sz val="10"/>
        <rFont val="Times New Roman"/>
        <family val="1"/>
      </rPr>
      <t>DESIGNER GRÁFICO PLENO</t>
    </r>
    <r>
      <rPr>
        <sz val="10"/>
        <rFont val="Times New Roman"/>
        <family val="1"/>
      </rPr>
      <t xml:space="preserve"> - DIURNO - 40 HORAS SEMANAIS</t>
    </r>
  </si>
  <si>
    <t>CBO 2624-10</t>
  </si>
  <si>
    <t>2611-25</t>
  </si>
  <si>
    <t>2624-10</t>
  </si>
  <si>
    <t>3744-05</t>
  </si>
  <si>
    <t>2611-35</t>
  </si>
  <si>
    <t>2611-40</t>
  </si>
  <si>
    <t>SINDICATO DOS TRABALHADORES EM EMP DE RAD E TELEV NO DF</t>
  </si>
  <si>
    <t>CBO 3744-05</t>
  </si>
  <si>
    <r>
      <rPr>
        <b/>
        <sz val="10"/>
        <rFont val="Times New Roman"/>
        <family val="1"/>
      </rPr>
      <t>REPÓRTER CINEMATOGRÁFICO PLENO</t>
    </r>
    <r>
      <rPr>
        <sz val="10"/>
        <rFont val="Times New Roman"/>
        <family val="1"/>
      </rPr>
      <t xml:space="preserve"> - DIURNO - 40 HORAS SEMANAIS</t>
    </r>
  </si>
  <si>
    <t>CBO 2611-35</t>
  </si>
  <si>
    <r>
      <rPr>
        <b/>
        <sz val="10"/>
        <rFont val="Times New Roman"/>
        <family val="1"/>
      </rPr>
      <t>REVISOR DE TEXTO</t>
    </r>
    <r>
      <rPr>
        <sz val="10"/>
        <rFont val="Times New Roman"/>
        <family val="1"/>
      </rPr>
      <t xml:space="preserve"> - DIURNO - 35 HORAS SEMANAIS</t>
    </r>
  </si>
  <si>
    <t>REVISOR DE TEXTO PLENO</t>
  </si>
  <si>
    <r>
      <rPr>
        <b/>
        <sz val="10"/>
        <rFont val="Times New Roman"/>
        <family val="1"/>
      </rPr>
      <t>SOCIAL MÍDIA PLENO</t>
    </r>
    <r>
      <rPr>
        <sz val="10"/>
        <rFont val="Times New Roman"/>
        <family val="1"/>
      </rPr>
      <t xml:space="preserve"> - DIURNO - 40 HORAS SEMANAIS</t>
    </r>
  </si>
  <si>
    <t>CBO 2611-40</t>
  </si>
  <si>
    <t>QTD</t>
  </si>
  <si>
    <t>4. CEP:</t>
  </si>
  <si>
    <r>
      <rPr>
        <b/>
        <sz val="10"/>
        <rFont val="Times New Roman"/>
        <family val="1"/>
      </rPr>
      <t>EDITOR DE MÍDIA AUDIOVISUAL PLENO</t>
    </r>
    <r>
      <rPr>
        <sz val="10"/>
        <rFont val="Times New Roman"/>
        <family val="1"/>
      </rPr>
      <t xml:space="preserve"> - DIURNO - 40 HORAS SEMANAIS</t>
    </r>
  </si>
  <si>
    <r>
      <t xml:space="preserve">2. Abas "POSTOS", "Vale Transporte" e "Vl. Refeição + Alimentação": a licitante </t>
    </r>
    <r>
      <rPr>
        <b/>
        <u/>
        <sz val="11"/>
        <color rgb="FFFF0000"/>
        <rFont val="Calibri"/>
        <family val="2"/>
        <scheme val="minor"/>
      </rPr>
      <t>DEVERÁ PREENCHER as CÉLULAS EM AMARELO</t>
    </r>
    <r>
      <rPr>
        <sz val="11"/>
        <color theme="1"/>
        <rFont val="Calibri"/>
        <family val="2"/>
        <scheme val="minor"/>
      </rPr>
      <t xml:space="preserve"> com as informações solicitadas.</t>
    </r>
  </si>
  <si>
    <r>
      <t xml:space="preserve">3. Após o devido preenchimento das abas citadas acima, o licitante </t>
    </r>
    <r>
      <rPr>
        <b/>
        <u/>
        <sz val="11"/>
        <color theme="1"/>
        <rFont val="Calibri"/>
        <family val="2"/>
        <scheme val="minor"/>
      </rPr>
      <t>passará a verificar as abas de cada posto na sequência</t>
    </r>
    <r>
      <rPr>
        <sz val="11"/>
        <color theme="1"/>
        <rFont val="Calibri"/>
        <family val="2"/>
        <scheme val="minor"/>
      </rPr>
      <t xml:space="preserve"> e observar com especial atenção, </t>
    </r>
    <r>
      <rPr>
        <b/>
        <u/>
        <sz val="11"/>
        <color rgb="FFFF0000"/>
        <rFont val="Calibri"/>
        <family val="2"/>
        <scheme val="minor"/>
      </rPr>
      <t>as células em amarelo.</t>
    </r>
  </si>
  <si>
    <t>50% de um dia do salário base</t>
  </si>
  <si>
    <t>PCMSO/PPRA - SESMT (entre 0,5 e 2% do salário-base de cada funcionário - ESTIMADO EM 1,25%)</t>
  </si>
  <si>
    <r>
      <t xml:space="preserve">1. </t>
    </r>
    <r>
      <rPr>
        <b/>
        <u/>
        <sz val="11"/>
        <color rgb="FFFF0000"/>
        <rFont val="Calibri"/>
        <family val="2"/>
        <scheme val="minor"/>
      </rPr>
      <t>Aba "Postos":</t>
    </r>
    <r>
      <rPr>
        <sz val="11"/>
        <color theme="1"/>
        <rFont val="Calibri"/>
        <family val="2"/>
        <scheme val="minor"/>
      </rPr>
      <t xml:space="preserve"> a licitante indicará as CCTs utilizadas para cada posto; </t>
    </r>
    <r>
      <rPr>
        <b/>
        <u/>
        <sz val="11"/>
        <color rgb="FFFF0000"/>
        <rFont val="Calibri"/>
        <family val="2"/>
        <scheme val="minor"/>
      </rPr>
      <t>é imprescindível o preenchimento da célula "Salário Base da Categoria" e demais células solicitadas para início dos cálculos.</t>
    </r>
  </si>
  <si>
    <t>PREGÃO ELETRÔNICO XX/2025</t>
  </si>
  <si>
    <t>XX/XX/2025</t>
  </si>
  <si>
    <t>01/04/2025</t>
  </si>
  <si>
    <t>DF000390/2025</t>
  </si>
  <si>
    <t>01/01/2025</t>
  </si>
  <si>
    <t>DF000091/2025</t>
  </si>
  <si>
    <t>Grupo</t>
  </si>
  <si>
    <r>
      <t xml:space="preserve">4. </t>
    </r>
    <r>
      <rPr>
        <b/>
        <u/>
        <sz val="11"/>
        <color rgb="FFFF0000"/>
        <rFont val="Calibri"/>
        <family val="2"/>
        <scheme val="minor"/>
      </rPr>
      <t>As licitantes deverão apresentar suas propostas com base em CCTs homologadas e registradas nos órgãos competentes. A Administração utilizou as CCTs registradas sob os números DF 000390/2025 para o cargo de Jornalista e DF000091/2025 para os demais cargos.</t>
    </r>
  </si>
  <si>
    <t xml:space="preserve">Módulo 3 - Provisão para Rescisão </t>
  </si>
  <si>
    <r>
      <rPr>
        <b/>
        <sz val="10"/>
        <color theme="1"/>
        <rFont val="Times New Roman"/>
        <family val="1"/>
      </rPr>
      <t>5.</t>
    </r>
    <r>
      <rPr>
        <sz val="10"/>
        <color theme="1"/>
        <rFont val="Times New Roman"/>
        <family val="1"/>
      </rPr>
      <t xml:space="preserve"> Apresentamos nossa proposta de preço, para prestação dos serviços referente ao </t>
    </r>
    <r>
      <rPr>
        <b/>
        <sz val="10"/>
        <color theme="1"/>
        <rFont val="Times New Roman"/>
        <family val="1"/>
      </rPr>
      <t xml:space="preserve">Pregão Eletrônico nº __________/2025 da Coordenação de Administração - COAD (UASG200334), </t>
    </r>
    <r>
      <rPr>
        <sz val="10"/>
        <color theme="1"/>
        <rFont val="Times New Roman"/>
        <family val="1"/>
      </rPr>
      <t>acatando todas as estipulações consignadas no Edital e seus anexos, conforme abaixo:</t>
    </r>
  </si>
  <si>
    <r>
      <t xml:space="preserve">Município, </t>
    </r>
    <r>
      <rPr>
        <b/>
        <sz val="10"/>
        <color theme="1"/>
        <rFont val="Times New Roman"/>
        <family val="1"/>
      </rPr>
      <t>XX</t>
    </r>
    <r>
      <rPr>
        <sz val="10"/>
        <color theme="1"/>
        <rFont val="Times New Roman"/>
        <family val="1"/>
      </rPr>
      <t xml:space="preserve"> de </t>
    </r>
    <r>
      <rPr>
        <b/>
        <sz val="10"/>
        <color theme="1"/>
        <rFont val="Times New Roman"/>
        <family val="1"/>
      </rPr>
      <t>XXXXXXX</t>
    </r>
    <r>
      <rPr>
        <sz val="10"/>
        <color theme="1"/>
        <rFont val="Times New Roman"/>
        <family val="1"/>
      </rPr>
      <t xml:space="preserve"> de 2025.</t>
    </r>
  </si>
  <si>
    <r>
      <t xml:space="preserve">Contribuição Sindical (Clausula 55º, §1º da CCT, </t>
    </r>
    <r>
      <rPr>
        <b/>
        <u/>
        <sz val="10"/>
        <rFont val="Times New Roman"/>
        <family val="1"/>
      </rPr>
      <t>PAGAMENTO ÚNICO</t>
    </r>
    <r>
      <rPr>
        <b/>
        <sz val="10"/>
        <rFont val="Times New Roman"/>
        <family val="1"/>
      </rPr>
      <t>)</t>
    </r>
  </si>
  <si>
    <t>Auxílio Saúde (Cláusula 18ª da CCT DF000091/2025)</t>
  </si>
  <si>
    <t>Seguro de Vida (Cláusula 21ª da CCT 000390/2025)</t>
  </si>
  <si>
    <t>Auxílio Creche (Cláusula 20ª da CCT  000390/2025 - A ser pago às jornalistas mães)</t>
  </si>
  <si>
    <t>Auxílio Saúde (Cláusula 18ª da CCT)</t>
  </si>
  <si>
    <t>Seguro de Vida (Cláusula 21ª, §1º da CCT)</t>
  </si>
  <si>
    <t>Auxílio creche (Cláusula 20ª da CCT)</t>
  </si>
  <si>
    <t>Contribuição Sindical (Clausula 70ª da CCT)</t>
  </si>
  <si>
    <t>Auxílio Refeição/Alimentação (Cláusula 16ª da CCT)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</si>
</sst>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%"/>
    <numFmt numFmtId="165" formatCode="0.0000"/>
    <numFmt numFmtId="166" formatCode="0.000"/>
    <numFmt numFmtId="167" formatCode="0.0000%"/>
    <numFmt numFmtId="168" formatCode="_-* #,##0.000_-;\-* #,##0.000_-;_-* &quot;-&quot;??_-;_-@_-"/>
    <numFmt numFmtId="169" formatCode="#,##0.00\ ;&quot; (&quot;#,##0.00\);&quot; -&quot;#\ ;@\ "/>
    <numFmt numFmtId="170" formatCode="&quot;R$&quot;\ #,##0.00"/>
    <numFmt numFmtId="171" formatCode="_(* #,##0.00_);_(* \(#,##0.00\);_(* &quot;-&quot;??_);_(@_)"/>
    <numFmt numFmtId="172" formatCode="_(&quot;R$ &quot;* #,##0.00_);_(&quot;R$ &quot;* \(#,##0.00\);_(&quot;R$ &quot;* &quot;-&quot;??_);_(@_)"/>
  </numFmts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</font>
    <font>
      <b/>
      <sz val="10"/>
      <color theme="0"/>
      <name val="Times New Roman"/>
      <family val="1"/>
    </font>
    <font>
      <b/>
      <i/>
      <sz val="10"/>
      <name val="Times New Roman"/>
      <family val="1"/>
    </font>
    <font>
      <b/>
      <u/>
      <sz val="10"/>
      <name val="Times New Roman"/>
      <family val="1"/>
    </font>
    <font>
      <b/>
      <sz val="10"/>
      <color theme="1"/>
      <name val="Times New Roman"/>
      <family val="1"/>
    </font>
    <font>
      <sz val="8"/>
      <name val="Calibri"/>
      <family val="2"/>
      <scheme val="minor"/>
    </font>
    <font>
      <sz val="10"/>
      <color indexed="81"/>
      <name val="Segoe UI"/>
      <family val="2"/>
    </font>
    <font>
      <i/>
      <sz val="10"/>
      <color indexed="81"/>
      <name val="Segoe UI"/>
      <family val="2"/>
    </font>
    <font>
      <sz val="11"/>
      <color theme="1"/>
      <name val="Arial1"/>
    </font>
    <font>
      <b/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0"/>
      <name val="Arial1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11"/>
      <name val="Arial1"/>
    </font>
    <font>
      <b/>
      <u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1"/>
      <name val="Times New Roman"/>
      <family val="1"/>
    </font>
    <font>
      <b/>
      <sz val="11"/>
      <color theme="1"/>
      <name val="Times New Roman"/>
      <family val="1"/>
    </font>
    <font>
      <sz val="14"/>
      <color theme="1"/>
      <name val="Times New Roman"/>
      <family val="1"/>
    </font>
    <font>
      <b/>
      <sz val="18"/>
      <color theme="1"/>
      <name val="Times New Roman"/>
      <family val="1"/>
    </font>
    <font>
      <b/>
      <i/>
      <sz val="10"/>
      <color indexed="81"/>
      <name val="Segoe UI"/>
      <family val="2"/>
    </font>
    <font>
      <sz val="10"/>
      <color rgb="FFFF0000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lightGrid">
        <bgColor theme="8" tint="-0.499984740745262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rgb="FFCCFFFF"/>
      </patternFill>
    </fill>
    <fill>
      <patternFill patternType="solid">
        <fgColor theme="5" tint="0.59999389629810485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theme="0"/>
      </bottom>
      <diagonal/>
    </border>
    <border>
      <left/>
      <right/>
      <top style="thin">
        <color indexed="64"/>
      </top>
      <bottom style="thick">
        <color theme="0"/>
      </bottom>
      <diagonal/>
    </border>
    <border>
      <left/>
      <right style="thin">
        <color indexed="64"/>
      </right>
      <top style="thin">
        <color indexed="64"/>
      </top>
      <bottom style="thick">
        <color theme="0"/>
      </bottom>
      <diagonal/>
    </border>
    <border>
      <left/>
      <right/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n">
        <color indexed="64"/>
      </right>
      <top style="thick">
        <color theme="0"/>
      </top>
      <bottom style="thin">
        <color indexed="64"/>
      </bottom>
      <diagonal/>
    </border>
    <border>
      <left style="thick">
        <color theme="0"/>
      </left>
      <right style="thin">
        <color indexed="64"/>
      </right>
      <top style="thick">
        <color theme="0"/>
      </top>
      <bottom style="thick">
        <color theme="0"/>
      </bottom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169" fontId="2" fillId="0" borderId="0" applyFill="0" applyBorder="0" applyAlignment="0" applyProtection="0"/>
    <xf numFmtId="172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0" fontId="16" fillId="0" borderId="0"/>
    <xf numFmtId="44" fontId="1" fillId="0" borderId="0" applyFont="0" applyFill="0" applyBorder="0" applyAlignment="0" applyProtection="0"/>
  </cellStyleXfs>
  <cellXfs count="333">
    <xf numFmtId="0" fontId="0" fillId="0" borderId="0" xfId="0"/>
    <xf numFmtId="0" fontId="6" fillId="0" borderId="11" xfId="6" applyFont="1" applyBorder="1" applyAlignment="1">
      <alignment horizontal="center" vertical="center" wrapText="1"/>
    </xf>
    <xf numFmtId="0" fontId="6" fillId="4" borderId="0" xfId="0" applyFont="1" applyFill="1" applyAlignment="1">
      <alignment vertical="center"/>
    </xf>
    <xf numFmtId="0" fontId="6" fillId="0" borderId="11" xfId="0" applyFont="1" applyBorder="1" applyAlignment="1">
      <alignment horizontal="center" vertical="center"/>
    </xf>
    <xf numFmtId="0" fontId="6" fillId="0" borderId="11" xfId="4" applyFont="1" applyBorder="1" applyAlignment="1">
      <alignment horizontal="right" vertical="center" wrapText="1"/>
    </xf>
    <xf numFmtId="0" fontId="7" fillId="4" borderId="0" xfId="0" applyFont="1" applyFill="1" applyAlignment="1">
      <alignment vertical="center"/>
    </xf>
    <xf numFmtId="0" fontId="6" fillId="4" borderId="11" xfId="5" applyFont="1" applyFill="1" applyBorder="1" applyAlignment="1">
      <alignment horizontal="center" vertical="center" wrapText="1"/>
    </xf>
    <xf numFmtId="10" fontId="6" fillId="4" borderId="0" xfId="3" applyNumberFormat="1" applyFont="1" applyFill="1" applyBorder="1" applyAlignment="1">
      <alignment vertical="center"/>
    </xf>
    <xf numFmtId="0" fontId="6" fillId="0" borderId="11" xfId="5" applyFont="1" applyBorder="1" applyAlignment="1">
      <alignment horizontal="justify" vertical="center" wrapText="1"/>
    </xf>
    <xf numFmtId="0" fontId="6" fillId="0" borderId="11" xfId="0" applyFont="1" applyBorder="1" applyAlignment="1">
      <alignment horizontal="justify" vertical="center"/>
    </xf>
    <xf numFmtId="0" fontId="6" fillId="0" borderId="11" xfId="0" applyFont="1" applyBorder="1" applyAlignment="1">
      <alignment horizontal="center" vertical="center" wrapText="1"/>
    </xf>
    <xf numFmtId="4" fontId="6" fillId="4" borderId="0" xfId="0" applyNumberFormat="1" applyFont="1" applyFill="1" applyAlignment="1">
      <alignment vertical="center"/>
    </xf>
    <xf numFmtId="0" fontId="8" fillId="0" borderId="0" xfId="0" applyFont="1"/>
    <xf numFmtId="0" fontId="7" fillId="2" borderId="8" xfId="6" applyFont="1" applyFill="1" applyBorder="1" applyAlignment="1">
      <alignment vertical="center"/>
    </xf>
    <xf numFmtId="9" fontId="7" fillId="4" borderId="0" xfId="0" applyNumberFormat="1" applyFont="1" applyFill="1" applyAlignment="1">
      <alignment vertical="center"/>
    </xf>
    <xf numFmtId="0" fontId="7" fillId="4" borderId="11" xfId="6" applyFont="1" applyFill="1" applyBorder="1" applyAlignment="1">
      <alignment horizontal="center" vertical="center"/>
    </xf>
    <xf numFmtId="0" fontId="7" fillId="4" borderId="9" xfId="6" applyFont="1" applyFill="1" applyBorder="1" applyAlignment="1">
      <alignment horizontal="left" vertical="center"/>
    </xf>
    <xf numFmtId="0" fontId="7" fillId="4" borderId="9" xfId="6" applyFont="1" applyFill="1" applyBorder="1" applyAlignment="1">
      <alignment horizontal="center" vertical="center"/>
    </xf>
    <xf numFmtId="166" fontId="7" fillId="4" borderId="0" xfId="0" applyNumberFormat="1" applyFont="1" applyFill="1" applyAlignment="1">
      <alignment vertical="center"/>
    </xf>
    <xf numFmtId="4" fontId="7" fillId="0" borderId="0" xfId="0" applyNumberFormat="1" applyFont="1" applyAlignment="1">
      <alignment vertical="center"/>
    </xf>
    <xf numFmtId="10" fontId="7" fillId="0" borderId="11" xfId="3" applyNumberFormat="1" applyFont="1" applyBorder="1" applyAlignment="1">
      <alignment horizontal="center" vertical="center"/>
    </xf>
    <xf numFmtId="2" fontId="7" fillId="4" borderId="0" xfId="0" applyNumberFormat="1" applyFont="1" applyFill="1" applyAlignment="1">
      <alignment vertical="center"/>
    </xf>
    <xf numFmtId="0" fontId="7" fillId="10" borderId="11" xfId="6" applyFont="1" applyFill="1" applyBorder="1" applyAlignment="1">
      <alignment horizontal="center" vertical="center" wrapText="1"/>
    </xf>
    <xf numFmtId="4" fontId="7" fillId="10" borderId="11" xfId="6" applyNumberFormat="1" applyFont="1" applyFill="1" applyBorder="1" applyAlignment="1">
      <alignment horizontal="center" vertical="center" wrapText="1"/>
    </xf>
    <xf numFmtId="10" fontId="7" fillId="4" borderId="0" xfId="0" applyNumberFormat="1" applyFont="1" applyFill="1" applyAlignment="1">
      <alignment vertical="center"/>
    </xf>
    <xf numFmtId="167" fontId="7" fillId="4" borderId="0" xfId="0" applyNumberFormat="1" applyFont="1" applyFill="1" applyAlignment="1">
      <alignment vertical="center"/>
    </xf>
    <xf numFmtId="4" fontId="7" fillId="0" borderId="11" xfId="0" applyNumberFormat="1" applyFont="1" applyBorder="1" applyAlignment="1">
      <alignment vertical="center"/>
    </xf>
    <xf numFmtId="0" fontId="9" fillId="11" borderId="28" xfId="0" applyFont="1" applyFill="1" applyBorder="1" applyAlignment="1">
      <alignment horizontal="center" vertical="center"/>
    </xf>
    <xf numFmtId="0" fontId="6" fillId="4" borderId="8" xfId="6" applyFont="1" applyFill="1" applyBorder="1" applyAlignment="1">
      <alignment horizontal="center" vertical="center" wrapText="1"/>
    </xf>
    <xf numFmtId="0" fontId="6" fillId="0" borderId="8" xfId="6" applyFont="1" applyBorder="1" applyAlignment="1">
      <alignment horizontal="center" vertical="center" wrapText="1"/>
    </xf>
    <xf numFmtId="0" fontId="6" fillId="5" borderId="11" xfId="6" applyFont="1" applyFill="1" applyBorder="1" applyAlignment="1">
      <alignment horizontal="center" vertical="center" wrapText="1"/>
    </xf>
    <xf numFmtId="0" fontId="7" fillId="0" borderId="11" xfId="6" applyFont="1" applyBorder="1" applyAlignment="1">
      <alignment horizontal="center" vertical="center" wrapText="1"/>
    </xf>
    <xf numFmtId="0" fontId="7" fillId="3" borderId="15" xfId="6" applyFont="1" applyFill="1" applyBorder="1" applyAlignment="1">
      <alignment vertical="center" wrapText="1"/>
    </xf>
    <xf numFmtId="0" fontId="7" fillId="0" borderId="15" xfId="6" applyFont="1" applyBorder="1" applyAlignment="1">
      <alignment vertical="center" wrapText="1"/>
    </xf>
    <xf numFmtId="0" fontId="7" fillId="0" borderId="16" xfId="6" applyFont="1" applyBorder="1" applyAlignment="1">
      <alignment vertical="center" wrapText="1"/>
    </xf>
    <xf numFmtId="0" fontId="7" fillId="0" borderId="13" xfId="6" applyFont="1" applyBorder="1" applyAlignment="1">
      <alignment horizontal="left" vertical="center" wrapText="1"/>
    </xf>
    <xf numFmtId="0" fontId="6" fillId="0" borderId="8" xfId="6" applyFont="1" applyBorder="1" applyAlignment="1">
      <alignment vertical="center" wrapText="1"/>
    </xf>
    <xf numFmtId="0" fontId="7" fillId="0" borderId="8" xfId="6" applyFont="1" applyBorder="1" applyAlignment="1">
      <alignment vertical="center"/>
    </xf>
    <xf numFmtId="0" fontId="6" fillId="0" borderId="13" xfId="6" applyFont="1" applyBorder="1" applyAlignment="1">
      <alignment vertical="center" wrapText="1"/>
    </xf>
    <xf numFmtId="0" fontId="7" fillId="0" borderId="7" xfId="6" applyFont="1" applyBorder="1" applyAlignment="1">
      <alignment vertical="center" wrapText="1"/>
    </xf>
    <xf numFmtId="0" fontId="7" fillId="15" borderId="11" xfId="0" applyFont="1" applyFill="1" applyBorder="1" applyAlignment="1">
      <alignment vertical="center"/>
    </xf>
    <xf numFmtId="4" fontId="7" fillId="9" borderId="11" xfId="6" applyNumberFormat="1" applyFont="1" applyFill="1" applyBorder="1" applyAlignment="1">
      <alignment horizontal="center" vertical="center" wrapText="1"/>
    </xf>
    <xf numFmtId="164" fontId="7" fillId="9" borderId="11" xfId="3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justify" vertical="center"/>
    </xf>
    <xf numFmtId="164" fontId="7" fillId="0" borderId="0" xfId="3" applyNumberFormat="1" applyFont="1" applyFill="1" applyAlignment="1">
      <alignment vertical="center"/>
    </xf>
    <xf numFmtId="4" fontId="6" fillId="0" borderId="0" xfId="0" applyNumberFormat="1" applyFont="1" applyAlignment="1">
      <alignment vertical="center"/>
    </xf>
    <xf numFmtId="4" fontId="7" fillId="6" borderId="11" xfId="6" applyNumberFormat="1" applyFont="1" applyFill="1" applyBorder="1" applyAlignment="1">
      <alignment horizontal="center" vertical="center" wrapText="1"/>
    </xf>
    <xf numFmtId="0" fontId="7" fillId="7" borderId="11" xfId="6" applyFont="1" applyFill="1" applyBorder="1" applyAlignment="1">
      <alignment horizontal="center" vertical="center" wrapText="1"/>
    </xf>
    <xf numFmtId="0" fontId="7" fillId="0" borderId="11" xfId="0" applyFont="1" applyBorder="1" applyAlignment="1">
      <alignment vertical="center"/>
    </xf>
    <xf numFmtId="0" fontId="6" fillId="0" borderId="0" xfId="0" applyFont="1"/>
    <xf numFmtId="0" fontId="7" fillId="10" borderId="9" xfId="6" applyFont="1" applyFill="1" applyBorder="1" applyAlignment="1">
      <alignment horizontal="left" vertical="center" wrapText="1"/>
    </xf>
    <xf numFmtId="0" fontId="7" fillId="10" borderId="9" xfId="6" applyFont="1" applyFill="1" applyBorder="1" applyAlignment="1">
      <alignment horizontal="right" vertical="center" wrapText="1"/>
    </xf>
    <xf numFmtId="0" fontId="7" fillId="10" borderId="10" xfId="6" applyFont="1" applyFill="1" applyBorder="1" applyAlignment="1">
      <alignment horizontal="right" vertical="center" wrapText="1"/>
    </xf>
    <xf numFmtId="0" fontId="7" fillId="13" borderId="8" xfId="6" applyFont="1" applyFill="1" applyBorder="1" applyAlignment="1">
      <alignment horizontal="right" vertical="center" wrapText="1"/>
    </xf>
    <xf numFmtId="0" fontId="7" fillId="3" borderId="8" xfId="6" applyFont="1" applyFill="1" applyBorder="1" applyAlignment="1">
      <alignment vertical="center" wrapText="1"/>
    </xf>
    <xf numFmtId="9" fontId="7" fillId="4" borderId="0" xfId="3" applyFont="1" applyFill="1" applyBorder="1" applyAlignment="1">
      <alignment vertical="center"/>
    </xf>
    <xf numFmtId="170" fontId="7" fillId="4" borderId="11" xfId="0" applyNumberFormat="1" applyFont="1" applyFill="1" applyBorder="1" applyAlignment="1">
      <alignment horizontal="center" vertical="center"/>
    </xf>
    <xf numFmtId="170" fontId="7" fillId="4" borderId="11" xfId="0" quotePrefix="1" applyNumberFormat="1" applyFont="1" applyFill="1" applyBorder="1" applyAlignment="1">
      <alignment horizontal="center" vertical="center"/>
    </xf>
    <xf numFmtId="4" fontId="7" fillId="17" borderId="11" xfId="0" applyNumberFormat="1" applyFont="1" applyFill="1" applyBorder="1" applyAlignment="1">
      <alignment vertical="center"/>
    </xf>
    <xf numFmtId="164" fontId="7" fillId="4" borderId="11" xfId="3" quotePrefix="1" applyNumberFormat="1" applyFont="1" applyFill="1" applyBorder="1" applyAlignment="1">
      <alignment horizontal="center" vertical="center"/>
    </xf>
    <xf numFmtId="164" fontId="7" fillId="4" borderId="11" xfId="6" applyNumberFormat="1" applyFont="1" applyFill="1" applyBorder="1" applyAlignment="1">
      <alignment horizontal="center" vertical="center"/>
    </xf>
    <xf numFmtId="167" fontId="7" fillId="0" borderId="11" xfId="3" quotePrefix="1" applyNumberFormat="1" applyFont="1" applyFill="1" applyBorder="1" applyAlignment="1">
      <alignment horizontal="center" vertical="center"/>
    </xf>
    <xf numFmtId="170" fontId="7" fillId="4" borderId="15" xfId="0" applyNumberFormat="1" applyFont="1" applyFill="1" applyBorder="1" applyAlignment="1">
      <alignment horizontal="center" vertical="center"/>
    </xf>
    <xf numFmtId="170" fontId="9" fillId="11" borderId="28" xfId="6" applyNumberFormat="1" applyFont="1" applyFill="1" applyBorder="1" applyAlignment="1">
      <alignment horizontal="center" vertical="center" wrapText="1"/>
    </xf>
    <xf numFmtId="0" fontId="9" fillId="11" borderId="30" xfId="6" applyFont="1" applyFill="1" applyBorder="1" applyAlignment="1">
      <alignment horizontal="center" vertical="center" wrapText="1"/>
    </xf>
    <xf numFmtId="170" fontId="9" fillId="11" borderId="32" xfId="0" applyNumberFormat="1" applyFont="1" applyFill="1" applyBorder="1" applyAlignment="1">
      <alignment horizontal="center" vertical="center"/>
    </xf>
    <xf numFmtId="170" fontId="9" fillId="11" borderId="32" xfId="6" applyNumberFormat="1" applyFont="1" applyFill="1" applyBorder="1" applyAlignment="1">
      <alignment horizontal="center" vertical="center" wrapText="1"/>
    </xf>
    <xf numFmtId="170" fontId="9" fillId="11" borderId="31" xfId="6" applyNumberFormat="1" applyFont="1" applyFill="1" applyBorder="1" applyAlignment="1">
      <alignment horizontal="center" vertical="center" wrapText="1"/>
    </xf>
    <xf numFmtId="164" fontId="7" fillId="17" borderId="11" xfId="3" applyNumberFormat="1" applyFont="1" applyFill="1" applyBorder="1" applyAlignment="1">
      <alignment horizontal="center" vertical="center"/>
    </xf>
    <xf numFmtId="170" fontId="7" fillId="9" borderId="11" xfId="0" applyNumberFormat="1" applyFont="1" applyFill="1" applyBorder="1" applyAlignment="1">
      <alignment horizontal="center" vertical="center"/>
    </xf>
    <xf numFmtId="170" fontId="7" fillId="10" borderId="11" xfId="6" applyNumberFormat="1" applyFont="1" applyFill="1" applyBorder="1" applyAlignment="1">
      <alignment horizontal="center" vertical="center" wrapText="1"/>
    </xf>
    <xf numFmtId="170" fontId="7" fillId="10" borderId="11" xfId="0" applyNumberFormat="1" applyFont="1" applyFill="1" applyBorder="1" applyAlignment="1">
      <alignment horizontal="center" vertical="center"/>
    </xf>
    <xf numFmtId="170" fontId="7" fillId="13" borderId="11" xfId="0" applyNumberFormat="1" applyFont="1" applyFill="1" applyBorder="1" applyAlignment="1">
      <alignment horizontal="center" vertical="center"/>
    </xf>
    <xf numFmtId="10" fontId="7" fillId="0" borderId="11" xfId="3" applyNumberFormat="1" applyFont="1" applyFill="1" applyBorder="1" applyAlignment="1">
      <alignment horizontal="center" vertical="center"/>
    </xf>
    <xf numFmtId="170" fontId="7" fillId="0" borderId="11" xfId="0" applyNumberFormat="1" applyFont="1" applyBorder="1" applyAlignment="1">
      <alignment horizontal="center" vertical="center"/>
    </xf>
    <xf numFmtId="170" fontId="7" fillId="9" borderId="15" xfId="0" applyNumberFormat="1" applyFont="1" applyFill="1" applyBorder="1" applyAlignment="1">
      <alignment horizontal="center" vertical="center"/>
    </xf>
    <xf numFmtId="164" fontId="7" fillId="9" borderId="11" xfId="6" applyNumberFormat="1" applyFont="1" applyFill="1" applyBorder="1" applyAlignment="1">
      <alignment horizontal="center" vertical="center" wrapText="1"/>
    </xf>
    <xf numFmtId="170" fontId="7" fillId="0" borderId="11" xfId="0" quotePrefix="1" applyNumberFormat="1" applyFont="1" applyBorder="1" applyAlignment="1">
      <alignment horizontal="center" vertical="center"/>
    </xf>
    <xf numFmtId="166" fontId="7" fillId="14" borderId="12" xfId="0" applyNumberFormat="1" applyFont="1" applyFill="1" applyBorder="1" applyAlignment="1">
      <alignment horizontal="center" vertical="center"/>
    </xf>
    <xf numFmtId="165" fontId="7" fillId="14" borderId="12" xfId="0" applyNumberFormat="1" applyFont="1" applyFill="1" applyBorder="1" applyAlignment="1">
      <alignment horizontal="center" vertical="center"/>
    </xf>
    <xf numFmtId="0" fontId="7" fillId="0" borderId="0" xfId="6" applyFont="1" applyAlignment="1">
      <alignment horizontal="center" vertical="center" wrapText="1"/>
    </xf>
    <xf numFmtId="0" fontId="7" fillId="0" borderId="16" xfId="6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6" fillId="0" borderId="9" xfId="6" applyFont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15" borderId="11" xfId="0" applyFont="1" applyFill="1" applyBorder="1" applyAlignment="1">
      <alignment horizontal="center" vertical="center"/>
    </xf>
    <xf numFmtId="164" fontId="7" fillId="15" borderId="11" xfId="0" applyNumberFormat="1" applyFont="1" applyFill="1" applyBorder="1" applyAlignment="1">
      <alignment horizontal="center" vertical="center"/>
    </xf>
    <xf numFmtId="170" fontId="7" fillId="3" borderId="10" xfId="0" applyNumberFormat="1" applyFont="1" applyFill="1" applyBorder="1" applyAlignment="1">
      <alignment horizontal="center" vertical="center"/>
    </xf>
    <xf numFmtId="170" fontId="7" fillId="14" borderId="10" xfId="2" applyNumberFormat="1" applyFont="1" applyFill="1" applyBorder="1" applyAlignment="1">
      <alignment horizontal="center" vertical="center"/>
    </xf>
    <xf numFmtId="170" fontId="7" fillId="0" borderId="15" xfId="0" applyNumberFormat="1" applyFont="1" applyBorder="1" applyAlignment="1">
      <alignment horizontal="center" vertical="center"/>
    </xf>
    <xf numFmtId="170" fontId="7" fillId="15" borderId="11" xfId="0" applyNumberFormat="1" applyFont="1" applyFill="1" applyBorder="1" applyAlignment="1">
      <alignment horizontal="center" vertical="center"/>
    </xf>
    <xf numFmtId="170" fontId="7" fillId="9" borderId="7" xfId="0" applyNumberFormat="1" applyFont="1" applyFill="1" applyBorder="1" applyAlignment="1">
      <alignment horizontal="center" vertical="center"/>
    </xf>
    <xf numFmtId="168" fontId="9" fillId="0" borderId="0" xfId="1" applyNumberFormat="1" applyFont="1" applyFill="1" applyBorder="1" applyAlignment="1">
      <alignment vertical="center"/>
    </xf>
    <xf numFmtId="170" fontId="7" fillId="14" borderId="11" xfId="0" applyNumberFormat="1" applyFont="1" applyFill="1" applyBorder="1" applyAlignment="1">
      <alignment horizontal="center" vertical="center"/>
    </xf>
    <xf numFmtId="0" fontId="7" fillId="0" borderId="8" xfId="6" applyFont="1" applyBorder="1" applyAlignment="1">
      <alignment horizontal="left" vertical="center" wrapText="1"/>
    </xf>
    <xf numFmtId="0" fontId="9" fillId="11" borderId="28" xfId="6" applyFont="1" applyFill="1" applyBorder="1" applyAlignment="1">
      <alignment horizontal="center" vertical="center" wrapText="1"/>
    </xf>
    <xf numFmtId="0" fontId="7" fillId="17" borderId="11" xfId="6" applyFont="1" applyFill="1" applyBorder="1" applyAlignment="1">
      <alignment horizontal="center" vertical="center"/>
    </xf>
    <xf numFmtId="164" fontId="7" fillId="2" borderId="11" xfId="3" applyNumberFormat="1" applyFont="1" applyFill="1" applyBorder="1" applyAlignment="1">
      <alignment horizontal="center" vertical="center"/>
    </xf>
    <xf numFmtId="0" fontId="6" fillId="4" borderId="11" xfId="6" applyFont="1" applyFill="1" applyBorder="1" applyAlignment="1">
      <alignment horizontal="center" vertical="center" wrapText="1"/>
    </xf>
    <xf numFmtId="0" fontId="7" fillId="4" borderId="11" xfId="6" applyFont="1" applyFill="1" applyBorder="1" applyAlignment="1">
      <alignment horizontal="center" vertical="center" wrapText="1"/>
    </xf>
    <xf numFmtId="0" fontId="7" fillId="4" borderId="11" xfId="6" applyFont="1" applyFill="1" applyBorder="1" applyAlignment="1">
      <alignment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vertical="center"/>
    </xf>
    <xf numFmtId="0" fontId="7" fillId="0" borderId="11" xfId="5" applyFont="1" applyBorder="1" applyAlignment="1">
      <alignment horizontal="center" vertical="center" wrapText="1"/>
    </xf>
    <xf numFmtId="167" fontId="7" fillId="2" borderId="11" xfId="3" quotePrefix="1" applyNumberFormat="1" applyFont="1" applyFill="1" applyBorder="1" applyAlignment="1">
      <alignment horizontal="center" vertical="center"/>
    </xf>
    <xf numFmtId="164" fontId="7" fillId="2" borderId="11" xfId="3" quotePrefix="1" applyNumberFormat="1" applyFont="1" applyFill="1" applyBorder="1" applyAlignment="1">
      <alignment horizontal="center" vertical="center"/>
    </xf>
    <xf numFmtId="164" fontId="7" fillId="2" borderId="0" xfId="3" quotePrefix="1" applyNumberFormat="1" applyFont="1" applyFill="1" applyAlignment="1">
      <alignment horizontal="center" vertical="center"/>
    </xf>
    <xf numFmtId="0" fontId="12" fillId="9" borderId="11" xfId="0" applyFont="1" applyFill="1" applyBorder="1"/>
    <xf numFmtId="0" fontId="12" fillId="19" borderId="11" xfId="0" applyFont="1" applyFill="1" applyBorder="1" applyAlignment="1">
      <alignment horizontal="center" vertical="center" wrapText="1"/>
    </xf>
    <xf numFmtId="172" fontId="8" fillId="0" borderId="11" xfId="12" applyFont="1" applyBorder="1" applyAlignment="1" applyProtection="1">
      <alignment horizontal="center" vertical="center"/>
    </xf>
    <xf numFmtId="170" fontId="12" fillId="14" borderId="11" xfId="0" applyNumberFormat="1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7" fillId="4" borderId="0" xfId="0" applyFont="1" applyFill="1"/>
    <xf numFmtId="0" fontId="12" fillId="4" borderId="8" xfId="0" applyFont="1" applyFill="1" applyBorder="1" applyAlignment="1">
      <alignment vertical="center" wrapText="1"/>
    </xf>
    <xf numFmtId="170" fontId="6" fillId="2" borderId="11" xfId="0" applyNumberFormat="1" applyFont="1" applyFill="1" applyBorder="1" applyAlignment="1">
      <alignment horizontal="center" vertical="center"/>
    </xf>
    <xf numFmtId="170" fontId="8" fillId="0" borderId="11" xfId="0" applyNumberFormat="1" applyFont="1" applyBorder="1" applyAlignment="1">
      <alignment horizontal="center" vertical="center"/>
    </xf>
    <xf numFmtId="0" fontId="7" fillId="20" borderId="7" xfId="0" applyFont="1" applyFill="1" applyBorder="1" applyAlignment="1">
      <alignment horizontal="center" vertical="center"/>
    </xf>
    <xf numFmtId="0" fontId="7" fillId="20" borderId="7" xfId="0" applyFont="1" applyFill="1" applyBorder="1" applyAlignment="1">
      <alignment horizontal="center" vertical="center" wrapText="1"/>
    </xf>
    <xf numFmtId="0" fontId="12" fillId="20" borderId="7" xfId="0" applyFont="1" applyFill="1" applyBorder="1" applyAlignment="1">
      <alignment horizontal="center" vertical="center" wrapText="1"/>
    </xf>
    <xf numFmtId="0" fontId="0" fillId="4" borderId="0" xfId="0" applyFill="1"/>
    <xf numFmtId="0" fontId="21" fillId="15" borderId="11" xfId="0" applyFont="1" applyFill="1" applyBorder="1" applyAlignment="1">
      <alignment horizontal="center" vertical="center" wrapText="1"/>
    </xf>
    <xf numFmtId="0" fontId="21" fillId="22" borderId="11" xfId="0" applyFont="1" applyFill="1" applyBorder="1" applyAlignment="1">
      <alignment horizontal="center" vertical="center" wrapText="1"/>
    </xf>
    <xf numFmtId="0" fontId="22" fillId="22" borderId="11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49" fontId="0" fillId="2" borderId="11" xfId="0" applyNumberFormat="1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20" fillId="21" borderId="0" xfId="0" applyFont="1" applyFill="1" applyAlignment="1">
      <alignment horizontal="center" vertical="center"/>
    </xf>
    <xf numFmtId="170" fontId="6" fillId="4" borderId="11" xfId="0" applyNumberFormat="1" applyFont="1" applyFill="1" applyBorder="1" applyAlignment="1">
      <alignment horizontal="center" vertical="center"/>
    </xf>
    <xf numFmtId="49" fontId="0" fillId="2" borderId="11" xfId="0" applyNumberFormat="1" applyFill="1" applyBorder="1" applyAlignment="1">
      <alignment horizontal="center" vertical="center" wrapText="1"/>
    </xf>
    <xf numFmtId="10" fontId="0" fillId="2" borderId="11" xfId="0" applyNumberFormat="1" applyFill="1" applyBorder="1" applyAlignment="1">
      <alignment horizontal="center" vertical="center"/>
    </xf>
    <xf numFmtId="10" fontId="7" fillId="4" borderId="11" xfId="3" applyNumberFormat="1" applyFont="1" applyFill="1" applyBorder="1" applyAlignment="1">
      <alignment horizontal="center" vertical="center"/>
    </xf>
    <xf numFmtId="164" fontId="7" fillId="4" borderId="11" xfId="3" applyNumberFormat="1" applyFont="1" applyFill="1" applyBorder="1" applyAlignment="1">
      <alignment horizontal="center" vertical="center"/>
    </xf>
    <xf numFmtId="0" fontId="6" fillId="4" borderId="11" xfId="6" applyFont="1" applyFill="1" applyBorder="1" applyAlignment="1">
      <alignment horizontal="center" vertical="center"/>
    </xf>
    <xf numFmtId="164" fontId="7" fillId="4" borderId="15" xfId="3" applyNumberFormat="1" applyFont="1" applyFill="1" applyBorder="1" applyAlignment="1">
      <alignment horizontal="center" vertical="center"/>
    </xf>
    <xf numFmtId="10" fontId="6" fillId="2" borderId="11" xfId="0" applyNumberFormat="1" applyFont="1" applyFill="1" applyBorder="1" applyAlignment="1">
      <alignment horizontal="center" vertical="center"/>
    </xf>
    <xf numFmtId="170" fontId="17" fillId="2" borderId="11" xfId="0" applyNumberFormat="1" applyFont="1" applyFill="1" applyBorder="1" applyAlignment="1">
      <alignment horizontal="center" vertical="center"/>
    </xf>
    <xf numFmtId="0" fontId="26" fillId="15" borderId="1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172" fontId="18" fillId="18" borderId="11" xfId="12" applyFont="1" applyFill="1" applyBorder="1" applyAlignment="1" applyProtection="1">
      <alignment vertical="center" wrapText="1"/>
    </xf>
    <xf numFmtId="0" fontId="12" fillId="9" borderId="11" xfId="0" applyFont="1" applyFill="1" applyBorder="1" applyAlignment="1">
      <alignment horizontal="left" vertical="center" wrapText="1"/>
    </xf>
    <xf numFmtId="0" fontId="12" fillId="9" borderId="11" xfId="0" applyFont="1" applyFill="1" applyBorder="1" applyAlignment="1">
      <alignment horizontal="center" vertical="center" wrapText="1"/>
    </xf>
    <xf numFmtId="0" fontId="12" fillId="9" borderId="15" xfId="0" applyFont="1" applyFill="1" applyBorder="1" applyAlignment="1">
      <alignment horizontal="center" vertical="center" wrapText="1"/>
    </xf>
    <xf numFmtId="170" fontId="7" fillId="2" borderId="11" xfId="0" applyNumberFormat="1" applyFont="1" applyFill="1" applyBorder="1" applyAlignment="1">
      <alignment horizontal="center" vertical="center"/>
    </xf>
    <xf numFmtId="170" fontId="7" fillId="2" borderId="11" xfId="0" quotePrefix="1" applyNumberFormat="1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vertical="center" wrapText="1"/>
    </xf>
    <xf numFmtId="0" fontId="12" fillId="4" borderId="11" xfId="0" applyFont="1" applyFill="1" applyBorder="1" applyAlignment="1">
      <alignment horizontal="left" vertical="center" wrapText="1"/>
    </xf>
    <xf numFmtId="172" fontId="28" fillId="9" borderId="11" xfId="0" applyNumberFormat="1" applyFont="1" applyFill="1" applyBorder="1" applyAlignment="1">
      <alignment vertical="center" wrapText="1"/>
    </xf>
    <xf numFmtId="0" fontId="12" fillId="9" borderId="11" xfId="0" applyFont="1" applyFill="1" applyBorder="1" applyAlignment="1">
      <alignment horizontal="center" vertical="center"/>
    </xf>
    <xf numFmtId="0" fontId="8" fillId="0" borderId="15" xfId="0" applyFont="1" applyBorder="1" applyAlignment="1">
      <alignment horizontal="justify" vertical="center" wrapText="1"/>
    </xf>
    <xf numFmtId="10" fontId="7" fillId="4" borderId="11" xfId="6" applyNumberFormat="1" applyFont="1" applyFill="1" applyBorder="1" applyAlignment="1">
      <alignment horizontal="center" vertical="center" wrapText="1"/>
    </xf>
    <xf numFmtId="10" fontId="0" fillId="2" borderId="8" xfId="0" applyNumberFormat="1" applyFill="1" applyBorder="1" applyAlignment="1">
      <alignment horizontal="center" vertical="center"/>
    </xf>
    <xf numFmtId="0" fontId="26" fillId="15" borderId="15" xfId="0" applyFont="1" applyFill="1" applyBorder="1" applyAlignment="1">
      <alignment horizontal="center" vertical="center" wrapText="1"/>
    </xf>
    <xf numFmtId="0" fontId="7" fillId="0" borderId="16" xfId="0" applyFont="1" applyBorder="1" applyAlignment="1">
      <alignment horizontal="left" vertical="center" wrapText="1"/>
    </xf>
    <xf numFmtId="0" fontId="29" fillId="0" borderId="11" xfId="0" applyFont="1" applyBorder="1" applyAlignment="1">
      <alignment vertical="center" wrapText="1"/>
    </xf>
    <xf numFmtId="44" fontId="0" fillId="0" borderId="0" xfId="2" applyFont="1" applyAlignment="1">
      <alignment vertical="center"/>
    </xf>
    <xf numFmtId="170" fontId="32" fillId="0" borderId="11" xfId="0" applyNumberFormat="1" applyFont="1" applyBorder="1" applyAlignment="1">
      <alignment horizontal="center" vertical="center"/>
    </xf>
    <xf numFmtId="0" fontId="12" fillId="4" borderId="8" xfId="0" applyFont="1" applyFill="1" applyBorder="1" applyAlignment="1">
      <alignment horizontal="center" vertical="center" wrapText="1"/>
    </xf>
    <xf numFmtId="0" fontId="27" fillId="23" borderId="11" xfId="0" applyFont="1" applyFill="1" applyBorder="1" applyAlignment="1">
      <alignment vertical="center" wrapText="1"/>
    </xf>
    <xf numFmtId="0" fontId="24" fillId="21" borderId="0" xfId="0" applyFont="1" applyFill="1" applyAlignment="1">
      <alignment horizontal="center" vertical="center"/>
    </xf>
    <xf numFmtId="0" fontId="0" fillId="4" borderId="0" xfId="0" applyFill="1" applyAlignment="1">
      <alignment horizontal="left" vertical="center" wrapText="1"/>
    </xf>
    <xf numFmtId="0" fontId="0" fillId="4" borderId="0" xfId="0" applyFill="1" applyAlignment="1">
      <alignment horizontal="left" vertical="center"/>
    </xf>
    <xf numFmtId="0" fontId="17" fillId="2" borderId="11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 wrapText="1"/>
    </xf>
    <xf numFmtId="10" fontId="0" fillId="2" borderId="11" xfId="0" applyNumberFormat="1" applyFill="1" applyBorder="1" applyAlignment="1">
      <alignment horizontal="center" vertical="center"/>
    </xf>
    <xf numFmtId="10" fontId="0" fillId="2" borderId="10" xfId="0" applyNumberFormat="1" applyFill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7" fillId="15" borderId="8" xfId="0" applyFont="1" applyFill="1" applyBorder="1" applyAlignment="1">
      <alignment horizontal="center" vertical="center"/>
    </xf>
    <xf numFmtId="0" fontId="17" fillId="15" borderId="10" xfId="0" applyFont="1" applyFill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0" fillId="19" borderId="11" xfId="0" applyFont="1" applyFill="1" applyBorder="1" applyAlignment="1">
      <alignment horizontal="center" vertical="center"/>
    </xf>
    <xf numFmtId="0" fontId="7" fillId="2" borderId="1" xfId="4" applyFont="1" applyFill="1" applyBorder="1" applyAlignment="1">
      <alignment horizontal="center" vertical="center" wrapText="1"/>
    </xf>
    <xf numFmtId="0" fontId="7" fillId="2" borderId="2" xfId="4" applyFont="1" applyFill="1" applyBorder="1" applyAlignment="1">
      <alignment horizontal="center" vertical="center" wrapText="1"/>
    </xf>
    <xf numFmtId="0" fontId="7" fillId="2" borderId="3" xfId="4" applyFont="1" applyFill="1" applyBorder="1" applyAlignment="1">
      <alignment horizontal="center" vertical="center" wrapText="1"/>
    </xf>
    <xf numFmtId="0" fontId="7" fillId="2" borderId="4" xfId="4" applyFont="1" applyFill="1" applyBorder="1" applyAlignment="1">
      <alignment horizontal="center" vertical="center" wrapText="1"/>
    </xf>
    <xf numFmtId="0" fontId="7" fillId="2" borderId="5" xfId="4" applyFont="1" applyFill="1" applyBorder="1" applyAlignment="1">
      <alignment horizontal="center" vertical="center" wrapText="1"/>
    </xf>
    <xf numFmtId="0" fontId="7" fillId="2" borderId="6" xfId="4" applyFont="1" applyFill="1" applyBorder="1" applyAlignment="1">
      <alignment horizontal="center" vertical="center" wrapText="1"/>
    </xf>
    <xf numFmtId="0" fontId="7" fillId="0" borderId="8" xfId="4" applyFont="1" applyBorder="1" applyAlignment="1">
      <alignment horizontal="right" vertical="center" wrapText="1"/>
    </xf>
    <xf numFmtId="0" fontId="7" fillId="0" borderId="9" xfId="4" applyFont="1" applyBorder="1" applyAlignment="1">
      <alignment horizontal="right" vertical="center" wrapText="1"/>
    </xf>
    <xf numFmtId="0" fontId="7" fillId="0" borderId="10" xfId="4" applyFont="1" applyBorder="1" applyAlignment="1">
      <alignment horizontal="right" vertical="center" wrapText="1"/>
    </xf>
    <xf numFmtId="0" fontId="6" fillId="4" borderId="8" xfId="4" quotePrefix="1" applyFont="1" applyFill="1" applyBorder="1" applyAlignment="1">
      <alignment horizontal="center" vertical="center" wrapText="1"/>
    </xf>
    <xf numFmtId="0" fontId="6" fillId="4" borderId="10" xfId="4" quotePrefix="1" applyFont="1" applyFill="1" applyBorder="1" applyAlignment="1">
      <alignment horizontal="center" vertical="center" wrapText="1"/>
    </xf>
    <xf numFmtId="17" fontId="6" fillId="4" borderId="8" xfId="4" quotePrefix="1" applyNumberFormat="1" applyFont="1" applyFill="1" applyBorder="1" applyAlignment="1">
      <alignment horizontal="center" vertical="center" wrapText="1"/>
    </xf>
    <xf numFmtId="17" fontId="6" fillId="4" borderId="10" xfId="4" quotePrefix="1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8" xfId="5" applyFont="1" applyBorder="1" applyAlignment="1">
      <alignment horizontal="center" vertical="center" wrapText="1"/>
    </xf>
    <xf numFmtId="0" fontId="7" fillId="0" borderId="10" xfId="5" applyFont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4" borderId="8" xfId="5" applyFont="1" applyFill="1" applyBorder="1" applyAlignment="1">
      <alignment horizontal="center" vertical="center" wrapText="1"/>
    </xf>
    <xf numFmtId="0" fontId="6" fillId="4" borderId="10" xfId="5" applyFont="1" applyFill="1" applyBorder="1" applyAlignment="1">
      <alignment horizontal="center" vertical="center" wrapText="1"/>
    </xf>
    <xf numFmtId="0" fontId="7" fillId="4" borderId="11" xfId="4" applyFont="1" applyFill="1" applyBorder="1" applyAlignment="1">
      <alignment horizontal="center" vertical="center" wrapText="1"/>
    </xf>
    <xf numFmtId="0" fontId="7" fillId="4" borderId="8" xfId="4" applyFont="1" applyFill="1" applyBorder="1" applyAlignment="1">
      <alignment horizontal="right" vertical="center" wrapText="1"/>
    </xf>
    <xf numFmtId="0" fontId="7" fillId="4" borderId="9" xfId="4" applyFont="1" applyFill="1" applyBorder="1" applyAlignment="1">
      <alignment horizontal="right" vertical="center" wrapText="1"/>
    </xf>
    <xf numFmtId="0" fontId="7" fillId="4" borderId="10" xfId="4" applyFont="1" applyFill="1" applyBorder="1" applyAlignment="1">
      <alignment horizontal="right" vertical="center" wrapText="1"/>
    </xf>
    <xf numFmtId="0" fontId="7" fillId="3" borderId="13" xfId="4" applyFont="1" applyFill="1" applyBorder="1" applyAlignment="1">
      <alignment horizontal="center" vertical="center"/>
    </xf>
    <xf numFmtId="0" fontId="7" fillId="3" borderId="19" xfId="4" applyFont="1" applyFill="1" applyBorder="1" applyAlignment="1">
      <alignment horizontal="center" vertical="center"/>
    </xf>
    <xf numFmtId="0" fontId="7" fillId="3" borderId="14" xfId="4" applyFont="1" applyFill="1" applyBorder="1" applyAlignment="1">
      <alignment horizontal="center" vertical="center"/>
    </xf>
    <xf numFmtId="0" fontId="7" fillId="3" borderId="17" xfId="4" applyFont="1" applyFill="1" applyBorder="1" applyAlignment="1">
      <alignment horizontal="center" vertical="center"/>
    </xf>
    <xf numFmtId="0" fontId="7" fillId="3" borderId="20" xfId="4" applyFont="1" applyFill="1" applyBorder="1" applyAlignment="1">
      <alignment horizontal="center" vertical="center"/>
    </xf>
    <xf numFmtId="0" fontId="7" fillId="3" borderId="18" xfId="4" applyFont="1" applyFill="1" applyBorder="1" applyAlignment="1">
      <alignment horizontal="center" vertical="center"/>
    </xf>
    <xf numFmtId="0" fontId="7" fillId="3" borderId="8" xfId="4" applyFont="1" applyFill="1" applyBorder="1" applyAlignment="1">
      <alignment horizontal="center" vertical="center"/>
    </xf>
    <xf numFmtId="0" fontId="7" fillId="3" borderId="9" xfId="4" applyFont="1" applyFill="1" applyBorder="1" applyAlignment="1">
      <alignment horizontal="center" vertical="center"/>
    </xf>
    <xf numFmtId="0" fontId="7" fillId="3" borderId="10" xfId="4" applyFont="1" applyFill="1" applyBorder="1" applyAlignment="1">
      <alignment horizontal="center" vertical="center"/>
    </xf>
    <xf numFmtId="14" fontId="6" fillId="4" borderId="8" xfId="0" quotePrefix="1" applyNumberFormat="1" applyFont="1" applyFill="1" applyBorder="1" applyAlignment="1">
      <alignment horizontal="center" vertical="center"/>
    </xf>
    <xf numFmtId="14" fontId="6" fillId="4" borderId="9" xfId="0" applyNumberFormat="1" applyFont="1" applyFill="1" applyBorder="1" applyAlignment="1">
      <alignment horizontal="center" vertical="center"/>
    </xf>
    <xf numFmtId="14" fontId="6" fillId="4" borderId="10" xfId="0" applyNumberFormat="1" applyFont="1" applyFill="1" applyBorder="1" applyAlignment="1">
      <alignment horizontal="center" vertical="center"/>
    </xf>
    <xf numFmtId="0" fontId="6" fillId="4" borderId="8" xfId="4" applyFont="1" applyFill="1" applyBorder="1" applyAlignment="1">
      <alignment horizontal="center" vertical="center" wrapText="1"/>
    </xf>
    <xf numFmtId="0" fontId="6" fillId="4" borderId="9" xfId="4" applyFont="1" applyFill="1" applyBorder="1" applyAlignment="1">
      <alignment horizontal="center" vertical="center" wrapText="1"/>
    </xf>
    <xf numFmtId="0" fontId="6" fillId="4" borderId="10" xfId="4" applyFont="1" applyFill="1" applyBorder="1" applyAlignment="1">
      <alignment horizontal="center" vertical="center" wrapText="1"/>
    </xf>
    <xf numFmtId="0" fontId="7" fillId="17" borderId="8" xfId="6" applyFont="1" applyFill="1" applyBorder="1" applyAlignment="1">
      <alignment horizontal="center" vertical="center"/>
    </xf>
    <xf numFmtId="0" fontId="7" fillId="17" borderId="9" xfId="6" applyFont="1" applyFill="1" applyBorder="1" applyAlignment="1">
      <alignment horizontal="center" vertical="center"/>
    </xf>
    <xf numFmtId="0" fontId="7" fillId="17" borderId="10" xfId="6" applyFont="1" applyFill="1" applyBorder="1" applyAlignment="1">
      <alignment horizontal="center" vertical="center"/>
    </xf>
    <xf numFmtId="0" fontId="7" fillId="6" borderId="8" xfId="6" applyFont="1" applyFill="1" applyBorder="1" applyAlignment="1">
      <alignment horizontal="center" vertical="center" wrapText="1"/>
    </xf>
    <xf numFmtId="0" fontId="7" fillId="6" borderId="9" xfId="6" applyFont="1" applyFill="1" applyBorder="1" applyAlignment="1">
      <alignment horizontal="center" vertical="center" wrapText="1"/>
    </xf>
    <xf numFmtId="0" fontId="7" fillId="6" borderId="10" xfId="6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justify" vertical="center"/>
    </xf>
    <xf numFmtId="0" fontId="6" fillId="4" borderId="10" xfId="0" applyFont="1" applyFill="1" applyBorder="1" applyAlignment="1">
      <alignment horizontal="justify" vertical="center"/>
    </xf>
    <xf numFmtId="164" fontId="7" fillId="0" borderId="8" xfId="3" applyNumberFormat="1" applyFont="1" applyBorder="1" applyAlignment="1">
      <alignment horizontal="center" vertical="center"/>
    </xf>
    <xf numFmtId="164" fontId="7" fillId="0" borderId="10" xfId="3" applyNumberFormat="1" applyFont="1" applyBorder="1" applyAlignment="1">
      <alignment horizontal="center" vertical="center"/>
    </xf>
    <xf numFmtId="164" fontId="7" fillId="0" borderId="8" xfId="3" applyNumberFormat="1" applyFont="1" applyBorder="1" applyAlignment="1">
      <alignment horizontal="justify" vertical="center"/>
    </xf>
    <xf numFmtId="164" fontId="7" fillId="0" borderId="10" xfId="3" applyNumberFormat="1" applyFont="1" applyBorder="1" applyAlignment="1">
      <alignment horizontal="justify" vertical="center"/>
    </xf>
    <xf numFmtId="0" fontId="6" fillId="4" borderId="9" xfId="5" applyFont="1" applyFill="1" applyBorder="1" applyAlignment="1">
      <alignment horizontal="center" vertical="center" wrapText="1"/>
    </xf>
    <xf numFmtId="170" fontId="7" fillId="4" borderId="8" xfId="5" applyNumberFormat="1" applyFont="1" applyFill="1" applyBorder="1" applyAlignment="1">
      <alignment horizontal="center" vertical="center" wrapText="1"/>
    </xf>
    <xf numFmtId="170" fontId="7" fillId="4" borderId="9" xfId="5" applyNumberFormat="1" applyFont="1" applyFill="1" applyBorder="1" applyAlignment="1">
      <alignment horizontal="center" vertical="center" wrapText="1"/>
    </xf>
    <xf numFmtId="170" fontId="7" fillId="4" borderId="10" xfId="5" applyNumberFormat="1" applyFont="1" applyFill="1" applyBorder="1" applyAlignment="1">
      <alignment horizontal="center" vertical="center" wrapText="1"/>
    </xf>
    <xf numFmtId="49" fontId="6" fillId="4" borderId="8" xfId="0" applyNumberFormat="1" applyFont="1" applyFill="1" applyBorder="1" applyAlignment="1">
      <alignment horizontal="center" vertical="center"/>
    </xf>
    <xf numFmtId="15" fontId="6" fillId="4" borderId="9" xfId="0" applyNumberFormat="1" applyFont="1" applyFill="1" applyBorder="1" applyAlignment="1">
      <alignment horizontal="center" vertical="center"/>
    </xf>
    <xf numFmtId="15" fontId="6" fillId="4" borderId="10" xfId="0" applyNumberFormat="1" applyFont="1" applyFill="1" applyBorder="1" applyAlignment="1">
      <alignment horizontal="center" vertical="center"/>
    </xf>
    <xf numFmtId="0" fontId="7" fillId="4" borderId="8" xfId="6" applyFont="1" applyFill="1" applyBorder="1" applyAlignment="1">
      <alignment horizontal="justify" vertical="center"/>
    </xf>
    <xf numFmtId="0" fontId="7" fillId="4" borderId="10" xfId="6" applyFont="1" applyFill="1" applyBorder="1" applyAlignment="1">
      <alignment horizontal="justify" vertical="center"/>
    </xf>
    <xf numFmtId="0" fontId="7" fillId="10" borderId="8" xfId="6" applyFont="1" applyFill="1" applyBorder="1" applyAlignment="1">
      <alignment horizontal="center" vertical="center"/>
    </xf>
    <xf numFmtId="0" fontId="7" fillId="10" borderId="9" xfId="6" applyFont="1" applyFill="1" applyBorder="1" applyAlignment="1">
      <alignment horizontal="center" vertical="center"/>
    </xf>
    <xf numFmtId="0" fontId="7" fillId="10" borderId="10" xfId="6" applyFont="1" applyFill="1" applyBorder="1" applyAlignment="1">
      <alignment horizontal="center" vertical="center"/>
    </xf>
    <xf numFmtId="0" fontId="7" fillId="9" borderId="23" xfId="6" applyFont="1" applyFill="1" applyBorder="1" applyAlignment="1">
      <alignment horizontal="center" vertical="center" wrapText="1"/>
    </xf>
    <xf numFmtId="0" fontId="7" fillId="9" borderId="24" xfId="6" applyFont="1" applyFill="1" applyBorder="1" applyAlignment="1">
      <alignment horizontal="center" vertical="center" wrapText="1"/>
    </xf>
    <xf numFmtId="0" fontId="7" fillId="9" borderId="25" xfId="6" applyFont="1" applyFill="1" applyBorder="1" applyAlignment="1">
      <alignment horizontal="center" vertical="center" wrapText="1"/>
    </xf>
    <xf numFmtId="0" fontId="9" fillId="11" borderId="26" xfId="0" applyFont="1" applyFill="1" applyBorder="1" applyAlignment="1">
      <alignment horizontal="center" vertical="center"/>
    </xf>
    <xf numFmtId="0" fontId="9" fillId="11" borderId="27" xfId="0" applyFont="1" applyFill="1" applyBorder="1" applyAlignment="1">
      <alignment horizontal="center" vertical="center"/>
    </xf>
    <xf numFmtId="0" fontId="9" fillId="11" borderId="0" xfId="0" applyFont="1" applyFill="1" applyAlignment="1">
      <alignment horizontal="center" vertical="center"/>
    </xf>
    <xf numFmtId="0" fontId="9" fillId="11" borderId="29" xfId="0" applyFont="1" applyFill="1" applyBorder="1" applyAlignment="1">
      <alignment horizontal="center" vertical="center"/>
    </xf>
    <xf numFmtId="0" fontId="7" fillId="2" borderId="11" xfId="6" applyFont="1" applyFill="1" applyBorder="1" applyAlignment="1">
      <alignment horizontal="center" vertical="center" wrapText="1"/>
    </xf>
    <xf numFmtId="0" fontId="7" fillId="2" borderId="11" xfId="6" applyFont="1" applyFill="1" applyBorder="1" applyAlignment="1">
      <alignment horizontal="center" vertical="center"/>
    </xf>
    <xf numFmtId="164" fontId="7" fillId="0" borderId="8" xfId="3" quotePrefix="1" applyNumberFormat="1" applyFont="1" applyBorder="1" applyAlignment="1">
      <alignment horizontal="justify" vertical="center"/>
    </xf>
    <xf numFmtId="164" fontId="7" fillId="8" borderId="8" xfId="3" applyNumberFormat="1" applyFont="1" applyFill="1" applyBorder="1" applyAlignment="1">
      <alignment horizontal="center" vertical="center"/>
    </xf>
    <xf numFmtId="164" fontId="7" fillId="8" borderId="9" xfId="3" applyNumberFormat="1" applyFont="1" applyFill="1" applyBorder="1" applyAlignment="1">
      <alignment horizontal="center" vertical="center"/>
    </xf>
    <xf numFmtId="164" fontId="7" fillId="8" borderId="10" xfId="3" applyNumberFormat="1" applyFont="1" applyFill="1" applyBorder="1" applyAlignment="1">
      <alignment horizontal="center" vertical="center"/>
    </xf>
    <xf numFmtId="0" fontId="7" fillId="9" borderId="8" xfId="6" applyFont="1" applyFill="1" applyBorder="1" applyAlignment="1">
      <alignment horizontal="center" vertical="center" wrapText="1"/>
    </xf>
    <xf numFmtId="0" fontId="7" fillId="9" borderId="9" xfId="6" applyFont="1" applyFill="1" applyBorder="1" applyAlignment="1">
      <alignment horizontal="center" vertical="center" wrapText="1"/>
    </xf>
    <xf numFmtId="0" fontId="7" fillId="9" borderId="10" xfId="6" applyFont="1" applyFill="1" applyBorder="1" applyAlignment="1">
      <alignment horizontal="center" vertical="center" wrapText="1"/>
    </xf>
    <xf numFmtId="0" fontId="7" fillId="2" borderId="9" xfId="6" applyFont="1" applyFill="1" applyBorder="1" applyAlignment="1">
      <alignment horizontal="left" vertical="center"/>
    </xf>
    <xf numFmtId="0" fontId="7" fillId="2" borderId="10" xfId="6" applyFont="1" applyFill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9" borderId="8" xfId="6" applyFont="1" applyFill="1" applyBorder="1" applyAlignment="1">
      <alignment horizontal="right" vertical="center" wrapText="1"/>
    </xf>
    <xf numFmtId="0" fontId="7" fillId="9" borderId="9" xfId="6" applyFont="1" applyFill="1" applyBorder="1" applyAlignment="1">
      <alignment horizontal="right" vertical="center" wrapText="1"/>
    </xf>
    <xf numFmtId="0" fontId="7" fillId="9" borderId="10" xfId="6" applyFont="1" applyFill="1" applyBorder="1" applyAlignment="1">
      <alignment horizontal="right" vertical="center" wrapText="1"/>
    </xf>
    <xf numFmtId="0" fontId="7" fillId="0" borderId="8" xfId="6" applyFont="1" applyBorder="1" applyAlignment="1">
      <alignment horizontal="left" vertical="center" wrapText="1"/>
    </xf>
    <xf numFmtId="0" fontId="7" fillId="0" borderId="9" xfId="6" applyFont="1" applyBorder="1" applyAlignment="1">
      <alignment horizontal="left" vertical="center" wrapText="1"/>
    </xf>
    <xf numFmtId="0" fontId="7" fillId="0" borderId="10" xfId="6" applyFont="1" applyBorder="1" applyAlignment="1">
      <alignment horizontal="left" vertical="center" wrapText="1"/>
    </xf>
    <xf numFmtId="0" fontId="7" fillId="4" borderId="8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left" vertical="center"/>
    </xf>
    <xf numFmtId="0" fontId="7" fillId="12" borderId="9" xfId="6" applyFont="1" applyFill="1" applyBorder="1" applyAlignment="1">
      <alignment horizontal="center" vertical="center"/>
    </xf>
    <xf numFmtId="0" fontId="7" fillId="12" borderId="10" xfId="6" applyFont="1" applyFill="1" applyBorder="1" applyAlignment="1">
      <alignment horizontal="center" vertical="center"/>
    </xf>
    <xf numFmtId="0" fontId="7" fillId="10" borderId="8" xfId="6" applyFont="1" applyFill="1" applyBorder="1" applyAlignment="1">
      <alignment horizontal="center" vertical="center" wrapText="1"/>
    </xf>
    <xf numFmtId="0" fontId="7" fillId="10" borderId="9" xfId="6" applyFont="1" applyFill="1" applyBorder="1" applyAlignment="1">
      <alignment horizontal="center" vertical="center" wrapText="1"/>
    </xf>
    <xf numFmtId="0" fontId="7" fillId="10" borderId="10" xfId="6" applyFont="1" applyFill="1" applyBorder="1" applyAlignment="1">
      <alignment horizontal="center" vertical="center" wrapText="1"/>
    </xf>
    <xf numFmtId="0" fontId="7" fillId="13" borderId="8" xfId="6" applyFont="1" applyFill="1" applyBorder="1" applyAlignment="1">
      <alignment horizontal="center" vertical="center" wrapText="1"/>
    </xf>
    <xf numFmtId="0" fontId="7" fillId="13" borderId="9" xfId="6" applyFont="1" applyFill="1" applyBorder="1" applyAlignment="1">
      <alignment horizontal="center" vertical="center" wrapText="1"/>
    </xf>
    <xf numFmtId="0" fontId="7" fillId="13" borderId="10" xfId="6" applyFont="1" applyFill="1" applyBorder="1" applyAlignment="1">
      <alignment horizontal="center" vertical="center" wrapText="1"/>
    </xf>
    <xf numFmtId="0" fontId="7" fillId="17" borderId="11" xfId="6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9" borderId="13" xfId="6" applyFont="1" applyFill="1" applyBorder="1" applyAlignment="1">
      <alignment horizontal="center" vertical="center" wrapText="1"/>
    </xf>
    <xf numFmtId="0" fontId="7" fillId="9" borderId="19" xfId="6" applyFont="1" applyFill="1" applyBorder="1" applyAlignment="1">
      <alignment horizontal="center" vertical="center" wrapText="1"/>
    </xf>
    <xf numFmtId="0" fontId="7" fillId="9" borderId="14" xfId="6" applyFont="1" applyFill="1" applyBorder="1" applyAlignment="1">
      <alignment horizontal="center" vertical="center" wrapText="1"/>
    </xf>
    <xf numFmtId="0" fontId="9" fillId="11" borderId="28" xfId="6" applyFont="1" applyFill="1" applyBorder="1" applyAlignment="1">
      <alignment horizontal="center" vertical="center" wrapText="1"/>
    </xf>
    <xf numFmtId="0" fontId="7" fillId="2" borderId="8" xfId="6" applyFont="1" applyFill="1" applyBorder="1" applyAlignment="1">
      <alignment horizontal="center" vertical="center"/>
    </xf>
    <xf numFmtId="0" fontId="7" fillId="2" borderId="9" xfId="6" applyFont="1" applyFill="1" applyBorder="1" applyAlignment="1">
      <alignment horizontal="center" vertical="center"/>
    </xf>
    <xf numFmtId="0" fontId="7" fillId="2" borderId="10" xfId="6" applyFont="1" applyFill="1" applyBorder="1" applyAlignment="1">
      <alignment horizontal="center" vertical="center"/>
    </xf>
    <xf numFmtId="0" fontId="7" fillId="6" borderId="8" xfId="6" applyFont="1" applyFill="1" applyBorder="1" applyAlignment="1">
      <alignment horizontal="center" vertical="center"/>
    </xf>
    <xf numFmtId="0" fontId="7" fillId="6" borderId="9" xfId="6" applyFont="1" applyFill="1" applyBorder="1" applyAlignment="1">
      <alignment horizontal="center" vertical="center"/>
    </xf>
    <xf numFmtId="0" fontId="7" fillId="6" borderId="10" xfId="6" applyFont="1" applyFill="1" applyBorder="1" applyAlignment="1">
      <alignment horizontal="center" vertical="center"/>
    </xf>
    <xf numFmtId="0" fontId="7" fillId="16" borderId="11" xfId="0" applyFont="1" applyFill="1" applyBorder="1" applyAlignment="1">
      <alignment horizontal="left" vertical="center" wrapText="1"/>
    </xf>
    <xf numFmtId="0" fontId="11" fillId="0" borderId="13" xfId="8" applyFont="1" applyFill="1" applyBorder="1" applyAlignment="1" applyProtection="1">
      <alignment horizontal="left" vertical="center"/>
    </xf>
    <xf numFmtId="0" fontId="11" fillId="0" borderId="14" xfId="8" applyFont="1" applyFill="1" applyBorder="1" applyAlignment="1" applyProtection="1">
      <alignment horizontal="left" vertical="center"/>
    </xf>
    <xf numFmtId="0" fontId="7" fillId="0" borderId="17" xfId="6" applyFont="1" applyBorder="1" applyAlignment="1">
      <alignment horizontal="left" vertical="center" wrapText="1"/>
    </xf>
    <xf numFmtId="0" fontId="7" fillId="0" borderId="18" xfId="6" applyFont="1" applyBorder="1" applyAlignment="1">
      <alignment horizontal="left" vertical="center" wrapText="1"/>
    </xf>
    <xf numFmtId="0" fontId="7" fillId="2" borderId="8" xfId="6" applyFont="1" applyFill="1" applyBorder="1" applyAlignment="1">
      <alignment horizontal="center" vertical="center" wrapText="1"/>
    </xf>
    <xf numFmtId="0" fontId="7" fillId="2" borderId="9" xfId="6" applyFont="1" applyFill="1" applyBorder="1" applyAlignment="1">
      <alignment horizontal="center" vertical="center" wrapText="1"/>
    </xf>
    <xf numFmtId="0" fontId="7" fillId="2" borderId="10" xfId="6" applyFont="1" applyFill="1" applyBorder="1" applyAlignment="1">
      <alignment horizontal="center" vertical="center" wrapText="1"/>
    </xf>
    <xf numFmtId="0" fontId="7" fillId="12" borderId="11" xfId="6" applyFont="1" applyFill="1" applyBorder="1" applyAlignment="1">
      <alignment horizontal="center" vertical="center"/>
    </xf>
    <xf numFmtId="164" fontId="7" fillId="4" borderId="8" xfId="3" applyNumberFormat="1" applyFont="1" applyFill="1" applyBorder="1" applyAlignment="1">
      <alignment horizontal="center" vertical="center"/>
    </xf>
    <xf numFmtId="164" fontId="7" fillId="4" borderId="10" xfId="3" applyNumberFormat="1" applyFont="1" applyFill="1" applyBorder="1" applyAlignment="1">
      <alignment horizontal="center" vertical="center"/>
    </xf>
    <xf numFmtId="164" fontId="7" fillId="4" borderId="13" xfId="3" applyNumberFormat="1" applyFont="1" applyFill="1" applyBorder="1" applyAlignment="1">
      <alignment horizontal="center" vertical="center"/>
    </xf>
    <xf numFmtId="164" fontId="7" fillId="4" borderId="14" xfId="3" applyNumberFormat="1" applyFont="1" applyFill="1" applyBorder="1" applyAlignment="1">
      <alignment horizontal="center" vertical="center"/>
    </xf>
    <xf numFmtId="0" fontId="9" fillId="0" borderId="0" xfId="6" applyFont="1" applyAlignment="1">
      <alignment horizontal="right" vertical="center" wrapText="1"/>
    </xf>
    <xf numFmtId="0" fontId="7" fillId="9" borderId="11" xfId="6" applyFont="1" applyFill="1" applyBorder="1" applyAlignment="1">
      <alignment horizontal="center" vertical="center" wrapText="1"/>
    </xf>
    <xf numFmtId="0" fontId="7" fillId="14" borderId="21" xfId="0" applyFont="1" applyFill="1" applyBorder="1" applyAlignment="1">
      <alignment horizontal="center" vertical="center"/>
    </xf>
    <xf numFmtId="0" fontId="7" fillId="14" borderId="22" xfId="0" applyFont="1" applyFill="1" applyBorder="1" applyAlignment="1">
      <alignment horizontal="center" vertical="center"/>
    </xf>
    <xf numFmtId="0" fontId="7" fillId="9" borderId="17" xfId="6" applyFont="1" applyFill="1" applyBorder="1" applyAlignment="1">
      <alignment horizontal="right" vertical="center" wrapText="1"/>
    </xf>
    <xf numFmtId="0" fontId="7" fillId="9" borderId="20" xfId="6" applyFont="1" applyFill="1" applyBorder="1" applyAlignment="1">
      <alignment horizontal="right" vertical="center" wrapText="1"/>
    </xf>
    <xf numFmtId="0" fontId="7" fillId="9" borderId="18" xfId="6" applyFont="1" applyFill="1" applyBorder="1" applyAlignment="1">
      <alignment horizontal="right" vertical="center" wrapText="1"/>
    </xf>
    <xf numFmtId="0" fontId="19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8" fillId="18" borderId="9" xfId="0" applyFont="1" applyFill="1" applyBorder="1" applyAlignment="1">
      <alignment horizontal="center" vertical="center" wrapText="1"/>
    </xf>
    <xf numFmtId="0" fontId="12" fillId="9" borderId="11" xfId="0" applyFont="1" applyFill="1" applyBorder="1" applyAlignment="1">
      <alignment horizontal="left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9" borderId="11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left" vertical="center" wrapText="1"/>
    </xf>
    <xf numFmtId="0" fontId="18" fillId="9" borderId="11" xfId="0" applyFont="1" applyFill="1" applyBorder="1" applyAlignment="1">
      <alignment horizontal="center" vertical="center"/>
    </xf>
    <xf numFmtId="0" fontId="8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11" xfId="0" applyFont="1" applyBorder="1" applyAlignment="1">
      <alignment horizontal="center" wrapText="1"/>
    </xf>
    <xf numFmtId="0" fontId="12" fillId="4" borderId="10" xfId="0" applyFont="1" applyFill="1" applyBorder="1" applyAlignment="1">
      <alignment horizontal="center" vertical="center" wrapText="1"/>
    </xf>
    <xf numFmtId="0" fontId="18" fillId="9" borderId="8" xfId="0" applyFont="1" applyFill="1" applyBorder="1" applyAlignment="1">
      <alignment horizontal="center" vertical="center" wrapText="1"/>
    </xf>
    <xf numFmtId="0" fontId="18" fillId="9" borderId="9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left" wrapText="1"/>
    </xf>
    <xf numFmtId="0" fontId="12" fillId="9" borderId="11" xfId="0" applyFont="1" applyFill="1" applyBorder="1" applyAlignment="1">
      <alignment horizontal="center" vertical="top" wrapText="1"/>
    </xf>
    <xf numFmtId="0" fontId="12" fillId="0" borderId="0" xfId="0" applyFont="1" applyAlignment="1">
      <alignment horizontal="left"/>
    </xf>
    <xf numFmtId="0" fontId="8" fillId="0" borderId="0" xfId="0" applyFont="1" applyAlignment="1">
      <alignment horizontal="justify" vertical="center" wrapText="1"/>
    </xf>
  </cellXfs>
  <cellStyles count="15">
    <cellStyle name="Hiperlink" xfId="8" builtinId="8"/>
    <cellStyle name="Moeda" xfId="2" builtinId="4"/>
    <cellStyle name="Moeda 2" xfId="7" xr:uid="{00000000-0005-0000-0000-000002000000}"/>
    <cellStyle name="Moeda 2 2" xfId="12" xr:uid="{433816C5-45E8-4F5F-9BB5-F7EE99477D66}"/>
    <cellStyle name="Moeda 3" xfId="10" xr:uid="{3457CEFB-E268-45C6-A808-A237D1E01D8F}"/>
    <cellStyle name="Moeda 4" xfId="14" xr:uid="{1D564B78-565C-4940-B3A7-EC7D7DADCA59}"/>
    <cellStyle name="Normal" xfId="0" builtinId="0"/>
    <cellStyle name="Normal 2" xfId="6" xr:uid="{00000000-0005-0000-0000-000004000000}"/>
    <cellStyle name="Normal 3" xfId="13" xr:uid="{A5253734-E158-42D9-9313-E36FA2EA27D8}"/>
    <cellStyle name="Normal 4" xfId="4" xr:uid="{00000000-0005-0000-0000-000005000000}"/>
    <cellStyle name="Normal 5" xfId="5" xr:uid="{00000000-0005-0000-0000-000006000000}"/>
    <cellStyle name="Porcentagem" xfId="3" builtinId="5"/>
    <cellStyle name="Vírgula" xfId="1" builtinId="3"/>
    <cellStyle name="Vírgula 2" xfId="9" xr:uid="{00000000-0005-0000-0000-000009000000}"/>
    <cellStyle name="Vírgula 3" xfId="11" xr:uid="{7E78693B-CE66-4617-AE0D-5FC521472B0A}"/>
  </cellStyles>
  <dxfs count="0"/>
  <tableStyles count="0" defaultTableStyle="TableStyleMedium2" defaultPivotStyle="PivotStyleLight16"/>
  <colors>
    <mruColors>
      <color rgb="FF66FF66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Users\carlos.ccs\Downloads\PLANILHA%20FINAL%20-%20CER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POSTA RESUMO"/>
      <sheetName val="INSUMOS"/>
      <sheetName val="44 HR  SEMANAIS - RB"/>
    </sheetNames>
    <sheetDataSet>
      <sheetData sheetId="0"/>
      <sheetData sheetId="1">
        <row r="21">
          <cell r="G21">
            <v>0</v>
          </cell>
        </row>
        <row r="30">
          <cell r="G30">
            <v>0</v>
          </cell>
        </row>
        <row r="45">
          <cell r="G45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../../AppData/Local/Temp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Relationship Id="rId4" Type="http://schemas.openxmlformats.org/officeDocument/2006/relationships/comments" Target="../comments8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../../AppData/Local/Temp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Relationship Id="rId4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../../AppData/Local/Temp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Relationship Id="rId4" Type="http://schemas.openxmlformats.org/officeDocument/2006/relationships/comments" Target="../comments4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../../AppData/Local/Temp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Relationship Id="rId4" Type="http://schemas.openxmlformats.org/officeDocument/2006/relationships/comments" Target="../comments5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../../AppData/Local/Temp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Relationship Id="rId4" Type="http://schemas.openxmlformats.org/officeDocument/2006/relationships/comments" Target="../comments6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../../AppData/Local/Temp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Relationship Id="rId4" Type="http://schemas.openxmlformats.org/officeDocument/2006/relationships/comments" Target="../comments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A2AAFE-A52B-4628-8192-0CDDCC554A5D}">
  <dimension ref="A1:T22"/>
  <sheetViews>
    <sheetView zoomScale="90" zoomScaleNormal="90" workbookViewId="0">
      <selection activeCell="B15" sqref="B15:Q15"/>
    </sheetView>
  </sheetViews>
  <sheetFormatPr defaultRowHeight="15"/>
  <cols>
    <col min="9" max="9" width="29.42578125" customWidth="1"/>
    <col min="14" max="14" width="20.7109375" customWidth="1"/>
    <col min="16" max="16" width="17.7109375" customWidth="1"/>
    <col min="17" max="17" width="48" customWidth="1"/>
  </cols>
  <sheetData>
    <row r="1" spans="1:20">
      <c r="A1" s="121"/>
      <c r="B1" s="161" t="s">
        <v>155</v>
      </c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21"/>
      <c r="S1" s="121"/>
      <c r="T1" s="121"/>
    </row>
    <row r="2" spans="1:20">
      <c r="A2" s="121"/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21"/>
      <c r="S2" s="121"/>
      <c r="T2" s="121"/>
    </row>
    <row r="3" spans="1:20">
      <c r="A3" s="121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1"/>
      <c r="S3" s="121"/>
      <c r="T3" s="121"/>
    </row>
    <row r="4" spans="1:20">
      <c r="A4" s="121"/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1"/>
      <c r="S4" s="121"/>
      <c r="T4" s="121"/>
    </row>
    <row r="5" spans="1:20">
      <c r="A5" s="121"/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</row>
    <row r="6" spans="1:20">
      <c r="A6" s="121"/>
      <c r="B6" s="162" t="s">
        <v>156</v>
      </c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21"/>
      <c r="S6" s="121"/>
      <c r="T6" s="121"/>
    </row>
    <row r="7" spans="1:20">
      <c r="A7" s="121"/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</row>
    <row r="8" spans="1:20">
      <c r="A8" s="121"/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</row>
    <row r="9" spans="1:20">
      <c r="A9" s="121"/>
      <c r="B9" s="162" t="s">
        <v>231</v>
      </c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2"/>
      <c r="P9" s="162"/>
      <c r="Q9" s="162"/>
      <c r="R9" s="121"/>
      <c r="S9" s="121"/>
      <c r="T9" s="121"/>
    </row>
    <row r="10" spans="1:20">
      <c r="A10" s="121"/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</row>
    <row r="11" spans="1:20">
      <c r="A11" s="121"/>
      <c r="B11" s="162" t="s">
        <v>227</v>
      </c>
      <c r="C11" s="162"/>
      <c r="D11" s="162"/>
      <c r="E11" s="162"/>
      <c r="F11" s="162"/>
      <c r="G11" s="162"/>
      <c r="H11" s="162"/>
      <c r="I11" s="162"/>
      <c r="J11" s="162"/>
      <c r="K11" s="162"/>
      <c r="L11" s="162"/>
      <c r="M11" s="162"/>
      <c r="N11" s="162"/>
      <c r="O11" s="162"/>
      <c r="P11" s="162"/>
      <c r="Q11" s="162"/>
      <c r="R11" s="121"/>
      <c r="S11" s="121"/>
      <c r="T11" s="121"/>
    </row>
    <row r="12" spans="1:20">
      <c r="A12" s="121"/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</row>
    <row r="13" spans="1:20">
      <c r="A13" s="121"/>
      <c r="B13" s="163" t="s">
        <v>228</v>
      </c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21"/>
      <c r="S13" s="121"/>
      <c r="T13" s="121"/>
    </row>
    <row r="14" spans="1:20">
      <c r="A14" s="121"/>
      <c r="B14" s="121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121"/>
      <c r="S14" s="121"/>
      <c r="T14" s="121"/>
    </row>
    <row r="15" spans="1:20" ht="34.15" customHeight="1">
      <c r="A15" s="121"/>
      <c r="B15" s="162" t="s">
        <v>239</v>
      </c>
      <c r="C15" s="162"/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21"/>
      <c r="S15" s="121"/>
      <c r="T15" s="121"/>
    </row>
    <row r="16" spans="1:20">
      <c r="A16" s="121"/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121"/>
      <c r="S16" s="121"/>
      <c r="T16" s="121"/>
    </row>
    <row r="17" spans="1:20">
      <c r="A17" s="121"/>
      <c r="B17" s="121"/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M17" s="121"/>
      <c r="N17" s="121"/>
      <c r="O17" s="121"/>
      <c r="P17" s="121"/>
      <c r="Q17" s="121"/>
      <c r="R17" s="121"/>
      <c r="S17" s="121"/>
      <c r="T17" s="121"/>
    </row>
    <row r="18" spans="1:20">
      <c r="A18" s="121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  <c r="O18" s="121"/>
      <c r="P18" s="121"/>
      <c r="Q18" s="121"/>
      <c r="R18" s="121"/>
      <c r="S18" s="121"/>
      <c r="T18" s="121"/>
    </row>
    <row r="19" spans="1:20">
      <c r="A19" s="121"/>
      <c r="B19" s="121"/>
      <c r="C19" s="121"/>
      <c r="D19" s="121"/>
      <c r="E19" s="121"/>
      <c r="F19" s="121"/>
      <c r="G19" s="121"/>
      <c r="H19" s="121"/>
      <c r="I19" s="121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1"/>
    </row>
    <row r="20" spans="1:20">
      <c r="A20" s="121"/>
      <c r="B20" s="121"/>
      <c r="C20" s="121"/>
      <c r="D20" s="121"/>
      <c r="E20" s="121"/>
      <c r="F20" s="121"/>
      <c r="G20" s="121"/>
      <c r="H20" s="121"/>
      <c r="I20" s="121"/>
      <c r="J20" s="121"/>
      <c r="K20" s="121"/>
      <c r="L20" s="121"/>
      <c r="M20" s="121"/>
      <c r="N20" s="121"/>
      <c r="O20" s="121"/>
      <c r="P20" s="121"/>
      <c r="Q20" s="121"/>
      <c r="R20" s="121"/>
      <c r="S20" s="121"/>
      <c r="T20" s="121"/>
    </row>
    <row r="21" spans="1:20">
      <c r="A21" s="121"/>
      <c r="B21" s="121"/>
      <c r="C21" s="121"/>
      <c r="D21" s="121"/>
      <c r="E21" s="121"/>
      <c r="F21" s="121"/>
      <c r="G21" s="121"/>
      <c r="H21" s="121"/>
      <c r="I21" s="121"/>
      <c r="J21" s="121"/>
      <c r="K21" s="121"/>
      <c r="L21" s="121"/>
      <c r="M21" s="121"/>
      <c r="N21" s="121"/>
      <c r="O21" s="121"/>
      <c r="P21" s="121"/>
      <c r="Q21" s="121"/>
      <c r="R21" s="121"/>
      <c r="S21" s="121"/>
      <c r="T21" s="121"/>
    </row>
    <row r="22" spans="1:20">
      <c r="A22" s="121"/>
      <c r="B22" s="121"/>
      <c r="C22" s="121"/>
      <c r="D22" s="121"/>
      <c r="E22" s="121"/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</row>
  </sheetData>
  <mergeCells count="6">
    <mergeCell ref="B1:Q2"/>
    <mergeCell ref="B9:Q9"/>
    <mergeCell ref="B11:Q11"/>
    <mergeCell ref="B15:Q15"/>
    <mergeCell ref="B6:Q6"/>
    <mergeCell ref="B13:Q13"/>
  </mergeCells>
  <pageMargins left="0.51181102362204722" right="0.51181102362204722" top="0.78740157480314965" bottom="0.78740157480314965" header="0.31496062992125984" footer="0.31496062992125984"/>
  <pageSetup paperSize="9" scale="5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F105B0-43D1-4FE3-9E4B-9569EBFCDF45}">
  <sheetPr>
    <pageSetUpPr fitToPage="1"/>
  </sheetPr>
  <dimension ref="A1:H131"/>
  <sheetViews>
    <sheetView tabSelected="1" topLeftCell="A47" zoomScale="85" zoomScaleNormal="85" workbookViewId="0">
      <selection activeCell="F35" sqref="F35"/>
    </sheetView>
  </sheetViews>
  <sheetFormatPr defaultColWidth="9.28515625" defaultRowHeight="12.75"/>
  <cols>
    <col min="1" max="1" width="6.28515625" style="43" customWidth="1"/>
    <col min="2" max="2" width="42.42578125" style="44" customWidth="1"/>
    <col min="3" max="3" width="18" style="44" customWidth="1"/>
    <col min="4" max="4" width="16" style="45" customWidth="1"/>
    <col min="5" max="5" width="27.7109375" style="46" customWidth="1"/>
    <col min="6" max="6" width="31.28515625" style="2" customWidth="1"/>
    <col min="7" max="7" width="9.28515625" style="2"/>
    <col min="8" max="8" width="15.7109375" style="2" customWidth="1"/>
    <col min="9" max="16384" width="9.28515625" style="2"/>
  </cols>
  <sheetData>
    <row r="1" spans="1:7" ht="15" customHeight="1">
      <c r="A1" s="179" t="s">
        <v>0</v>
      </c>
      <c r="B1" s="180"/>
      <c r="C1" s="180"/>
      <c r="D1" s="180"/>
      <c r="E1" s="181"/>
    </row>
    <row r="2" spans="1:7" ht="13.5" customHeight="1" thickBot="1">
      <c r="A2" s="182"/>
      <c r="B2" s="183"/>
      <c r="C2" s="183"/>
      <c r="D2" s="183"/>
      <c r="E2" s="184"/>
    </row>
    <row r="3" spans="1:7" ht="15" customHeight="1">
      <c r="A3" s="185" t="s">
        <v>105</v>
      </c>
      <c r="B3" s="186"/>
      <c r="C3" s="187"/>
      <c r="D3" s="188" t="s">
        <v>205</v>
      </c>
      <c r="E3" s="189"/>
    </row>
    <row r="4" spans="1:7" ht="15" customHeight="1">
      <c r="A4" s="185" t="s">
        <v>106</v>
      </c>
      <c r="B4" s="186"/>
      <c r="C4" s="187"/>
      <c r="D4" s="190" t="str">
        <f>POSTOS!C2</f>
        <v>PREGÃO ELETRÔNICO XX/2025</v>
      </c>
      <c r="E4" s="191"/>
    </row>
    <row r="5" spans="1:7" ht="14.45" customHeight="1">
      <c r="A5" s="201" t="s">
        <v>144</v>
      </c>
      <c r="B5" s="202"/>
      <c r="C5" s="203"/>
      <c r="D5" s="200" t="str">
        <f>POSTOS!C3</f>
        <v>XX/XX/2025</v>
      </c>
      <c r="E5" s="200"/>
    </row>
    <row r="6" spans="1:7">
      <c r="A6" s="210" t="s">
        <v>1</v>
      </c>
      <c r="B6" s="211"/>
      <c r="C6" s="211"/>
      <c r="D6" s="211"/>
      <c r="E6" s="212"/>
    </row>
    <row r="7" spans="1:7" ht="31.5" customHeight="1">
      <c r="A7" s="3" t="s">
        <v>2</v>
      </c>
      <c r="B7" s="4" t="s">
        <v>3</v>
      </c>
      <c r="C7" s="213" t="str">
        <f>POSTOS!C3</f>
        <v>XX/XX/2025</v>
      </c>
      <c r="D7" s="214"/>
      <c r="E7" s="215"/>
    </row>
    <row r="8" spans="1:7" ht="16.149999999999999" customHeight="1">
      <c r="A8" s="3" t="s">
        <v>4</v>
      </c>
      <c r="B8" s="4" t="s">
        <v>5</v>
      </c>
      <c r="C8" s="216" t="s">
        <v>204</v>
      </c>
      <c r="D8" s="217"/>
      <c r="E8" s="218"/>
    </row>
    <row r="9" spans="1:7" ht="22.5" customHeight="1">
      <c r="A9" s="3" t="s">
        <v>6</v>
      </c>
      <c r="B9" s="4" t="s">
        <v>7</v>
      </c>
      <c r="C9" s="216" t="str">
        <f>POSTOS!L11</f>
        <v>DF000091/2025</v>
      </c>
      <c r="D9" s="217"/>
      <c r="E9" s="218"/>
    </row>
    <row r="10" spans="1:7" ht="32.25" customHeight="1">
      <c r="A10" s="3" t="s">
        <v>8</v>
      </c>
      <c r="B10" s="4" t="s">
        <v>9</v>
      </c>
      <c r="C10" s="216">
        <v>24</v>
      </c>
      <c r="D10" s="217"/>
      <c r="E10" s="218"/>
    </row>
    <row r="11" spans="1:7">
      <c r="A11" s="210" t="s">
        <v>10</v>
      </c>
      <c r="B11" s="211"/>
      <c r="C11" s="211"/>
      <c r="D11" s="211"/>
      <c r="E11" s="212"/>
    </row>
    <row r="12" spans="1:7" ht="33.75" customHeight="1">
      <c r="A12" s="192" t="s">
        <v>11</v>
      </c>
      <c r="B12" s="193"/>
      <c r="C12" s="105" t="s">
        <v>12</v>
      </c>
      <c r="D12" s="194" t="s">
        <v>121</v>
      </c>
      <c r="E12" s="195"/>
    </row>
    <row r="13" spans="1:7" ht="24.75" customHeight="1">
      <c r="A13" s="196" t="s">
        <v>221</v>
      </c>
      <c r="B13" s="197"/>
      <c r="C13" s="6" t="s">
        <v>143</v>
      </c>
      <c r="D13" s="198">
        <v>2</v>
      </c>
      <c r="E13" s="199"/>
    </row>
    <row r="14" spans="1:7" ht="23.25" customHeight="1">
      <c r="A14" s="204" t="s">
        <v>14</v>
      </c>
      <c r="B14" s="205"/>
      <c r="C14" s="205"/>
      <c r="D14" s="205"/>
      <c r="E14" s="206"/>
    </row>
    <row r="15" spans="1:7">
      <c r="A15" s="207" t="s">
        <v>15</v>
      </c>
      <c r="B15" s="208"/>
      <c r="C15" s="208"/>
      <c r="D15" s="208"/>
      <c r="E15" s="209"/>
    </row>
    <row r="16" spans="1:7" ht="27.75" customHeight="1">
      <c r="A16" s="222" t="s">
        <v>16</v>
      </c>
      <c r="B16" s="223"/>
      <c r="C16" s="223"/>
      <c r="D16" s="224"/>
      <c r="E16" s="47" t="s">
        <v>17</v>
      </c>
      <c r="G16" s="7"/>
    </row>
    <row r="17" spans="1:8" ht="31.5" customHeight="1">
      <c r="A17" s="3">
        <v>1</v>
      </c>
      <c r="B17" s="8" t="s">
        <v>96</v>
      </c>
      <c r="C17" s="198" t="s">
        <v>220</v>
      </c>
      <c r="D17" s="231"/>
      <c r="E17" s="199"/>
    </row>
    <row r="18" spans="1:8" ht="31.5" customHeight="1">
      <c r="A18" s="3">
        <v>2</v>
      </c>
      <c r="B18" s="8" t="s">
        <v>18</v>
      </c>
      <c r="C18" s="198" t="s">
        <v>223</v>
      </c>
      <c r="D18" s="231"/>
      <c r="E18" s="199"/>
    </row>
    <row r="19" spans="1:8" ht="31.5" customHeight="1">
      <c r="A19" s="3">
        <v>3</v>
      </c>
      <c r="B19" s="8" t="s">
        <v>19</v>
      </c>
      <c r="C19" s="232">
        <f>POSTOS!H11</f>
        <v>5642.98</v>
      </c>
      <c r="D19" s="233"/>
      <c r="E19" s="234"/>
    </row>
    <row r="20" spans="1:8" ht="48" customHeight="1">
      <c r="A20" s="3">
        <v>4</v>
      </c>
      <c r="B20" s="8" t="s">
        <v>20</v>
      </c>
      <c r="C20" s="198" t="s">
        <v>208</v>
      </c>
      <c r="D20" s="231"/>
      <c r="E20" s="199"/>
    </row>
    <row r="21" spans="1:8" ht="28.5" customHeight="1">
      <c r="A21" s="3">
        <v>5</v>
      </c>
      <c r="B21" s="9" t="s">
        <v>21</v>
      </c>
      <c r="C21" s="235" t="s">
        <v>236</v>
      </c>
      <c r="D21" s="236"/>
      <c r="E21" s="237"/>
    </row>
    <row r="22" spans="1:8" s="5" customFormat="1" ht="27" customHeight="1">
      <c r="A22" s="219" t="s">
        <v>22</v>
      </c>
      <c r="B22" s="220"/>
      <c r="C22" s="220"/>
      <c r="D22" s="220"/>
      <c r="E22" s="221"/>
    </row>
    <row r="23" spans="1:8" s="5" customFormat="1" ht="22.5" customHeight="1">
      <c r="A23" s="48">
        <v>1</v>
      </c>
      <c r="B23" s="222" t="s">
        <v>23</v>
      </c>
      <c r="C23" s="223"/>
      <c r="D23" s="224"/>
      <c r="E23" s="47" t="s">
        <v>17</v>
      </c>
    </row>
    <row r="24" spans="1:8">
      <c r="A24" s="103" t="s">
        <v>2</v>
      </c>
      <c r="B24" s="104" t="s">
        <v>25</v>
      </c>
      <c r="C24" s="225"/>
      <c r="D24" s="226"/>
      <c r="E24" s="57">
        <f>C19</f>
        <v>5642.98</v>
      </c>
    </row>
    <row r="25" spans="1:8">
      <c r="A25" s="10" t="s">
        <v>4</v>
      </c>
      <c r="B25" s="49" t="s">
        <v>26</v>
      </c>
      <c r="C25" s="227"/>
      <c r="D25" s="228"/>
      <c r="E25" s="58"/>
    </row>
    <row r="26" spans="1:8">
      <c r="A26" s="10" t="s">
        <v>6</v>
      </c>
      <c r="B26" s="49" t="s">
        <v>27</v>
      </c>
      <c r="C26" s="227"/>
      <c r="D26" s="228"/>
      <c r="E26" s="58"/>
    </row>
    <row r="27" spans="1:8">
      <c r="A27" s="10" t="s">
        <v>8</v>
      </c>
      <c r="B27" s="49" t="s">
        <v>28</v>
      </c>
      <c r="C27" s="229"/>
      <c r="D27" s="230"/>
      <c r="E27" s="58"/>
      <c r="H27" s="11"/>
    </row>
    <row r="28" spans="1:8">
      <c r="A28" s="10" t="s">
        <v>29</v>
      </c>
      <c r="B28" s="49" t="s">
        <v>30</v>
      </c>
      <c r="C28" s="252"/>
      <c r="D28" s="230"/>
      <c r="E28" s="58"/>
      <c r="F28" s="50"/>
    </row>
    <row r="29" spans="1:8">
      <c r="A29" s="253" t="s">
        <v>33</v>
      </c>
      <c r="B29" s="254"/>
      <c r="C29" s="254"/>
      <c r="D29" s="255"/>
      <c r="E29" s="57">
        <f>SUM(E24:E28)</f>
        <v>5642.98</v>
      </c>
    </row>
    <row r="30" spans="1:8" s="5" customFormat="1" ht="25.5" customHeight="1">
      <c r="A30" s="256" t="s">
        <v>34</v>
      </c>
      <c r="B30" s="257"/>
      <c r="C30" s="257"/>
      <c r="D30" s="258"/>
      <c r="E30" s="57">
        <f>SUM(E29:E29)</f>
        <v>5642.98</v>
      </c>
    </row>
    <row r="31" spans="1:8" s="5" customFormat="1" ht="25.5" customHeight="1">
      <c r="A31" s="219" t="s">
        <v>35</v>
      </c>
      <c r="B31" s="220"/>
      <c r="C31" s="220"/>
      <c r="D31" s="220"/>
      <c r="E31" s="221"/>
    </row>
    <row r="32" spans="1:8" s="5" customFormat="1" ht="25.5" customHeight="1">
      <c r="A32" s="13"/>
      <c r="B32" s="259" t="s">
        <v>36</v>
      </c>
      <c r="C32" s="259"/>
      <c r="D32" s="259"/>
      <c r="E32" s="260"/>
    </row>
    <row r="33" spans="1:7" s="5" customFormat="1" ht="25.5" customHeight="1">
      <c r="A33" s="48" t="s">
        <v>37</v>
      </c>
      <c r="B33" s="222" t="s">
        <v>38</v>
      </c>
      <c r="C33" s="223"/>
      <c r="D33" s="224"/>
      <c r="E33" s="47" t="s">
        <v>17</v>
      </c>
      <c r="G33" s="14"/>
    </row>
    <row r="34" spans="1:7" s="5" customFormat="1" ht="25.5" customHeight="1">
      <c r="A34" s="15" t="s">
        <v>2</v>
      </c>
      <c r="B34" s="16" t="s">
        <v>116</v>
      </c>
      <c r="C34" s="17"/>
      <c r="D34" s="62">
        <f>(1/12)</f>
        <v>8.3333000000000004E-2</v>
      </c>
      <c r="E34" s="57">
        <f>TRUNC($E$30*D34,2)</f>
        <v>470.24</v>
      </c>
    </row>
    <row r="35" spans="1:7" s="5" customFormat="1" ht="25.5" customHeight="1">
      <c r="A35" s="15" t="s">
        <v>4</v>
      </c>
      <c r="B35" s="238" t="s">
        <v>115</v>
      </c>
      <c r="C35" s="239"/>
      <c r="D35" s="60">
        <v>0.121</v>
      </c>
      <c r="E35" s="57">
        <f>TRUNC($E$30*D35,2)</f>
        <v>682.8</v>
      </c>
    </row>
    <row r="36" spans="1:7" s="5" customFormat="1" ht="25.5" customHeight="1">
      <c r="A36" s="240" t="s">
        <v>33</v>
      </c>
      <c r="B36" s="241"/>
      <c r="C36" s="242"/>
      <c r="D36" s="61">
        <f>SUM(D34:D35)</f>
        <v>0.20433000000000001</v>
      </c>
      <c r="E36" s="57">
        <f>SUM(E34:E35)</f>
        <v>1153.04</v>
      </c>
    </row>
    <row r="37" spans="1:7" s="5" customFormat="1" ht="25.5" customHeight="1" thickBot="1">
      <c r="A37" s="243" t="s">
        <v>39</v>
      </c>
      <c r="B37" s="244"/>
      <c r="C37" s="244"/>
      <c r="D37" s="245"/>
      <c r="E37" s="63">
        <f>SUM(E36:E36)</f>
        <v>1153.04</v>
      </c>
    </row>
    <row r="38" spans="1:7" s="5" customFormat="1" ht="25.5" customHeight="1" thickTop="1" thickBot="1">
      <c r="A38" s="246" t="s">
        <v>40</v>
      </c>
      <c r="B38" s="246"/>
      <c r="C38" s="247"/>
      <c r="D38" s="97" t="s">
        <v>41</v>
      </c>
      <c r="E38" s="66">
        <f>E30</f>
        <v>5642.98</v>
      </c>
    </row>
    <row r="39" spans="1:7" s="5" customFormat="1" ht="22.5" customHeight="1" thickTop="1" thickBot="1">
      <c r="A39" s="248"/>
      <c r="B39" s="248"/>
      <c r="C39" s="249"/>
      <c r="D39" s="97" t="s">
        <v>42</v>
      </c>
      <c r="E39" s="67">
        <f>E37</f>
        <v>1153.04</v>
      </c>
    </row>
    <row r="40" spans="1:7" s="5" customFormat="1" ht="22.5" customHeight="1" thickTop="1">
      <c r="A40" s="248"/>
      <c r="B40" s="248"/>
      <c r="C40" s="249"/>
      <c r="D40" s="65" t="s">
        <v>33</v>
      </c>
      <c r="E40" s="68">
        <f>SUM(E38:E39)</f>
        <v>6796.02</v>
      </c>
    </row>
    <row r="41" spans="1:7" s="5" customFormat="1" ht="42" customHeight="1">
      <c r="A41" s="250" t="s">
        <v>117</v>
      </c>
      <c r="B41" s="251"/>
      <c r="C41" s="251"/>
      <c r="D41" s="251"/>
      <c r="E41" s="251"/>
      <c r="F41" s="18"/>
    </row>
    <row r="42" spans="1:7" s="5" customFormat="1" ht="22.5" customHeight="1">
      <c r="A42" s="48" t="s">
        <v>43</v>
      </c>
      <c r="B42" s="222" t="s">
        <v>44</v>
      </c>
      <c r="C42" s="223"/>
      <c r="D42" s="224"/>
      <c r="E42" s="47" t="s">
        <v>17</v>
      </c>
      <c r="F42" s="18"/>
    </row>
    <row r="43" spans="1:7" s="5" customFormat="1" ht="22.5" customHeight="1">
      <c r="A43" s="1" t="s">
        <v>2</v>
      </c>
      <c r="B43" s="261" t="s">
        <v>13</v>
      </c>
      <c r="C43" s="262"/>
      <c r="D43" s="20">
        <v>0.2</v>
      </c>
      <c r="E43" s="57">
        <f t="shared" ref="E43:E50" si="0">TRUNC($E$40*D43,2)</f>
        <v>1359.2</v>
      </c>
      <c r="F43" s="18"/>
    </row>
    <row r="44" spans="1:7" s="5" customFormat="1" ht="22.5" customHeight="1">
      <c r="A44" s="1" t="s">
        <v>4</v>
      </c>
      <c r="B44" s="261" t="s">
        <v>45</v>
      </c>
      <c r="C44" s="262"/>
      <c r="D44" s="74">
        <v>2.5000000000000001E-2</v>
      </c>
      <c r="E44" s="57">
        <f t="shared" si="0"/>
        <v>169.9</v>
      </c>
      <c r="F44" s="19"/>
    </row>
    <row r="45" spans="1:7" s="5" customFormat="1" ht="22.5" customHeight="1">
      <c r="A45" s="100" t="s">
        <v>6</v>
      </c>
      <c r="B45" s="269" t="s">
        <v>107</v>
      </c>
      <c r="C45" s="270"/>
      <c r="D45" s="133">
        <f>POSTOS!M7</f>
        <v>0.02</v>
      </c>
      <c r="E45" s="57">
        <f t="shared" si="0"/>
        <v>135.91999999999999</v>
      </c>
    </row>
    <row r="46" spans="1:7" s="5" customFormat="1" ht="22.5" customHeight="1">
      <c r="A46" s="1" t="s">
        <v>8</v>
      </c>
      <c r="B46" s="261" t="s">
        <v>46</v>
      </c>
      <c r="C46" s="262"/>
      <c r="D46" s="74">
        <v>1.4999999999999999E-2</v>
      </c>
      <c r="E46" s="57">
        <f t="shared" si="0"/>
        <v>101.94</v>
      </c>
      <c r="F46" s="18"/>
    </row>
    <row r="47" spans="1:7" s="5" customFormat="1" ht="22.5" customHeight="1">
      <c r="A47" s="1" t="s">
        <v>29</v>
      </c>
      <c r="B47" s="261" t="s">
        <v>47</v>
      </c>
      <c r="C47" s="262"/>
      <c r="D47" s="74">
        <v>0.01</v>
      </c>
      <c r="E47" s="57">
        <f t="shared" si="0"/>
        <v>67.959999999999994</v>
      </c>
      <c r="F47" s="21"/>
    </row>
    <row r="48" spans="1:7" s="5" customFormat="1" ht="22.5" customHeight="1">
      <c r="A48" s="1" t="s">
        <v>31</v>
      </c>
      <c r="B48" s="261" t="s">
        <v>48</v>
      </c>
      <c r="C48" s="262"/>
      <c r="D48" s="74">
        <v>6.0000000000000001E-3</v>
      </c>
      <c r="E48" s="57">
        <f t="shared" si="0"/>
        <v>40.770000000000003</v>
      </c>
    </row>
    <row r="49" spans="1:5" s="5" customFormat="1" ht="22.5" customHeight="1">
      <c r="A49" s="1" t="s">
        <v>32</v>
      </c>
      <c r="B49" s="261" t="s">
        <v>49</v>
      </c>
      <c r="C49" s="262"/>
      <c r="D49" s="74">
        <v>2E-3</v>
      </c>
      <c r="E49" s="57">
        <f t="shared" si="0"/>
        <v>13.59</v>
      </c>
    </row>
    <row r="50" spans="1:5" s="5" customFormat="1" ht="22.5" customHeight="1">
      <c r="A50" s="1" t="s">
        <v>50</v>
      </c>
      <c r="B50" s="261" t="s">
        <v>51</v>
      </c>
      <c r="C50" s="262"/>
      <c r="D50" s="74">
        <v>0.08</v>
      </c>
      <c r="E50" s="57">
        <f t="shared" si="0"/>
        <v>543.67999999999995</v>
      </c>
    </row>
    <row r="51" spans="1:5" s="5" customFormat="1" ht="22.5" customHeight="1">
      <c r="A51" s="263" t="s">
        <v>33</v>
      </c>
      <c r="B51" s="264"/>
      <c r="C51" s="265"/>
      <c r="D51" s="69">
        <f>SUM(D43:D50)</f>
        <v>0.35799999999999998</v>
      </c>
      <c r="E51" s="70">
        <f>SUM(E43:E50)</f>
        <v>2432.96</v>
      </c>
    </row>
    <row r="52" spans="1:5" s="5" customFormat="1" ht="25.5" customHeight="1">
      <c r="A52" s="13"/>
      <c r="B52" s="259" t="s">
        <v>112</v>
      </c>
      <c r="C52" s="259"/>
      <c r="D52" s="259"/>
      <c r="E52" s="260"/>
    </row>
    <row r="53" spans="1:5" ht="25.5" customHeight="1">
      <c r="A53" s="48" t="s">
        <v>52</v>
      </c>
      <c r="B53" s="222" t="s">
        <v>53</v>
      </c>
      <c r="C53" s="223"/>
      <c r="D53" s="224"/>
      <c r="E53" s="47" t="s">
        <v>17</v>
      </c>
    </row>
    <row r="54" spans="1:5" ht="25.5" customHeight="1">
      <c r="A54" s="1" t="s">
        <v>2</v>
      </c>
      <c r="B54" s="266" t="s">
        <v>173</v>
      </c>
      <c r="C54" s="267"/>
      <c r="D54" s="268"/>
      <c r="E54" s="57">
        <v>0</v>
      </c>
    </row>
    <row r="55" spans="1:5" ht="25.5" customHeight="1">
      <c r="A55" s="1" t="s">
        <v>4</v>
      </c>
      <c r="B55" s="266" t="s">
        <v>251</v>
      </c>
      <c r="C55" s="267"/>
      <c r="D55" s="268"/>
      <c r="E55" s="145">
        <f>'VL. Refeição + Alimentação'!H4</f>
        <v>1003.2</v>
      </c>
    </row>
    <row r="56" spans="1:5" ht="25.5" customHeight="1">
      <c r="A56" s="1" t="s">
        <v>6</v>
      </c>
      <c r="B56" s="266" t="s">
        <v>188</v>
      </c>
      <c r="C56" s="267"/>
      <c r="D56" s="268"/>
      <c r="E56" s="145">
        <v>0</v>
      </c>
    </row>
    <row r="57" spans="1:5" ht="25.5" customHeight="1">
      <c r="A57" s="1" t="s">
        <v>8</v>
      </c>
      <c r="B57" s="266" t="s">
        <v>247</v>
      </c>
      <c r="C57" s="267"/>
      <c r="D57" s="268"/>
      <c r="E57" s="145">
        <v>270</v>
      </c>
    </row>
    <row r="58" spans="1:5" ht="25.5" customHeight="1">
      <c r="A58" s="1" t="s">
        <v>29</v>
      </c>
      <c r="B58" s="266" t="s">
        <v>248</v>
      </c>
      <c r="C58" s="267"/>
      <c r="D58" s="268"/>
      <c r="E58" s="145">
        <v>4.9400000000000004</v>
      </c>
    </row>
    <row r="59" spans="1:5" ht="26.25" customHeight="1">
      <c r="A59" s="1" t="s">
        <v>31</v>
      </c>
      <c r="B59" s="266" t="s">
        <v>230</v>
      </c>
      <c r="C59" s="267"/>
      <c r="D59" s="268"/>
      <c r="E59" s="146">
        <f>(POSTOS!H11)*(1.25%)</f>
        <v>70.540000000000006</v>
      </c>
    </row>
    <row r="60" spans="1:5" ht="27" customHeight="1">
      <c r="A60" s="1" t="s">
        <v>32</v>
      </c>
      <c r="B60" s="266" t="s">
        <v>249</v>
      </c>
      <c r="C60" s="267"/>
      <c r="D60" s="268"/>
      <c r="E60" s="146">
        <v>588</v>
      </c>
    </row>
    <row r="61" spans="1:5" ht="25.5" customHeight="1">
      <c r="A61" s="1" t="s">
        <v>50</v>
      </c>
      <c r="B61" s="266" t="s">
        <v>250</v>
      </c>
      <c r="C61" s="267"/>
      <c r="D61" s="152">
        <v>0.02</v>
      </c>
      <c r="E61" s="145">
        <f>(POSTOS!H11)*(2%)</f>
        <v>112.86</v>
      </c>
    </row>
    <row r="62" spans="1:5" s="5" customFormat="1" ht="25.5" customHeight="1">
      <c r="A62" s="240" t="s">
        <v>54</v>
      </c>
      <c r="B62" s="241"/>
      <c r="C62" s="241"/>
      <c r="D62" s="242"/>
      <c r="E62" s="70">
        <f>SUM(E54:E60)</f>
        <v>1936.68</v>
      </c>
    </row>
    <row r="63" spans="1:5" s="5" customFormat="1" ht="25.5" customHeight="1">
      <c r="A63" s="271" t="s">
        <v>55</v>
      </c>
      <c r="B63" s="271"/>
      <c r="C63" s="271"/>
      <c r="D63" s="271"/>
      <c r="E63" s="272"/>
    </row>
    <row r="64" spans="1:5" s="5" customFormat="1" ht="25.5" customHeight="1">
      <c r="A64" s="22">
        <v>2</v>
      </c>
      <c r="B64" s="273" t="s">
        <v>56</v>
      </c>
      <c r="C64" s="274"/>
      <c r="D64" s="275"/>
      <c r="E64" s="71" t="s">
        <v>17</v>
      </c>
    </row>
    <row r="65" spans="1:8" s="5" customFormat="1" ht="25.5" customHeight="1">
      <c r="A65" s="22" t="s">
        <v>37</v>
      </c>
      <c r="B65" s="51" t="s">
        <v>38</v>
      </c>
      <c r="C65" s="52"/>
      <c r="D65" s="53"/>
      <c r="E65" s="72">
        <f>E37</f>
        <v>1153.04</v>
      </c>
    </row>
    <row r="66" spans="1:8" s="5" customFormat="1" ht="25.5" customHeight="1">
      <c r="A66" s="22" t="s">
        <v>43</v>
      </c>
      <c r="B66" s="51" t="s">
        <v>44</v>
      </c>
      <c r="C66" s="52"/>
      <c r="D66" s="53"/>
      <c r="E66" s="72">
        <f>E51</f>
        <v>2432.96</v>
      </c>
    </row>
    <row r="67" spans="1:8" s="5" customFormat="1" ht="25.5" customHeight="1">
      <c r="A67" s="22" t="s">
        <v>52</v>
      </c>
      <c r="B67" s="51" t="s">
        <v>53</v>
      </c>
      <c r="C67" s="52"/>
      <c r="D67" s="53"/>
      <c r="E67" s="72">
        <f>E62</f>
        <v>1936.68</v>
      </c>
    </row>
    <row r="68" spans="1:8" s="5" customFormat="1" ht="25.5" customHeight="1">
      <c r="A68" s="276" t="s">
        <v>33</v>
      </c>
      <c r="B68" s="277"/>
      <c r="C68" s="277"/>
      <c r="D68" s="278"/>
      <c r="E68" s="73">
        <f>SUM(E65:E67)</f>
        <v>5522.68</v>
      </c>
    </row>
    <row r="69" spans="1:8" s="5" customFormat="1" ht="25.5" customHeight="1">
      <c r="A69" s="279" t="s">
        <v>57</v>
      </c>
      <c r="B69" s="279"/>
      <c r="C69" s="279"/>
      <c r="D69" s="279"/>
      <c r="E69" s="279"/>
      <c r="H69" s="24"/>
    </row>
    <row r="70" spans="1:8" s="5" customFormat="1" ht="25.5" customHeight="1">
      <c r="A70" s="31">
        <v>3</v>
      </c>
      <c r="B70" s="222" t="s">
        <v>58</v>
      </c>
      <c r="C70" s="280"/>
      <c r="D70" s="281"/>
      <c r="E70" s="47" t="s">
        <v>17</v>
      </c>
      <c r="H70" s="25"/>
    </row>
    <row r="71" spans="1:8" s="5" customFormat="1" ht="25.5" customHeight="1">
      <c r="A71" s="1" t="s">
        <v>2</v>
      </c>
      <c r="B71" s="266" t="s">
        <v>59</v>
      </c>
      <c r="C71" s="268"/>
      <c r="D71" s="106">
        <f>((1/12)*5%)</f>
        <v>4.1669999999999997E-3</v>
      </c>
      <c r="E71" s="75">
        <f>TRUNC(($E$30+$E$68)*D71,2)</f>
        <v>46.52</v>
      </c>
    </row>
    <row r="72" spans="1:8" s="5" customFormat="1" ht="25.5" customHeight="1">
      <c r="A72" s="1" t="s">
        <v>4</v>
      </c>
      <c r="B72" s="266" t="s">
        <v>108</v>
      </c>
      <c r="C72" s="268"/>
      <c r="D72" s="99">
        <f>+D50</f>
        <v>0.08</v>
      </c>
      <c r="E72" s="75">
        <f>TRUNC(+E71*D72,2)</f>
        <v>3.72</v>
      </c>
    </row>
    <row r="73" spans="1:8" s="5" customFormat="1" ht="25.5" customHeight="1">
      <c r="A73" s="1" t="s">
        <v>6</v>
      </c>
      <c r="B73" s="266" t="s">
        <v>118</v>
      </c>
      <c r="C73" s="268"/>
      <c r="D73" s="106">
        <v>0.02</v>
      </c>
      <c r="E73" s="75">
        <f>TRUNC(($E$30)*D73,2)</f>
        <v>112.85</v>
      </c>
    </row>
    <row r="74" spans="1:8" s="5" customFormat="1" ht="25.5" customHeight="1">
      <c r="A74" s="1" t="s">
        <v>8</v>
      </c>
      <c r="B74" s="293" t="s">
        <v>60</v>
      </c>
      <c r="C74" s="294"/>
      <c r="D74" s="99">
        <f>((7/30)/12)*100%</f>
        <v>1.9439999999999999E-2</v>
      </c>
      <c r="E74" s="75">
        <f>TRUNC(($E$30+$E$68)*D74,2)</f>
        <v>217.06</v>
      </c>
    </row>
    <row r="75" spans="1:8" s="5" customFormat="1" ht="38.25" customHeight="1">
      <c r="A75" s="1" t="s">
        <v>29</v>
      </c>
      <c r="B75" s="266" t="s">
        <v>97</v>
      </c>
      <c r="C75" s="268"/>
      <c r="D75" s="99">
        <f>+D51</f>
        <v>0.35799999999999998</v>
      </c>
      <c r="E75" s="75">
        <f>TRUNC(+E74*D75,2)</f>
        <v>77.7</v>
      </c>
    </row>
    <row r="76" spans="1:8" s="5" customFormat="1" ht="25.5" customHeight="1">
      <c r="A76" s="1" t="s">
        <v>31</v>
      </c>
      <c r="B76" s="295" t="s">
        <v>119</v>
      </c>
      <c r="C76" s="296"/>
      <c r="D76" s="107">
        <v>0.02</v>
      </c>
      <c r="E76" s="75">
        <f>TRUNC(($E$30)*D76,2)</f>
        <v>112.85</v>
      </c>
    </row>
    <row r="77" spans="1:8" s="5" customFormat="1" ht="16.149999999999999" customHeight="1" thickBot="1">
      <c r="A77" s="282" t="s">
        <v>33</v>
      </c>
      <c r="B77" s="283"/>
      <c r="C77" s="283"/>
      <c r="D77" s="284"/>
      <c r="E77" s="76">
        <f>SUM(E71:E76)</f>
        <v>570.70000000000005</v>
      </c>
    </row>
    <row r="78" spans="1:8" s="5" customFormat="1" ht="22.5" customHeight="1" thickTop="1" thickBot="1">
      <c r="A78" s="285" t="s">
        <v>61</v>
      </c>
      <c r="B78" s="285"/>
      <c r="C78" s="285"/>
      <c r="D78" s="97" t="s">
        <v>41</v>
      </c>
      <c r="E78" s="64">
        <f>E30</f>
        <v>5642.98</v>
      </c>
    </row>
    <row r="79" spans="1:8" s="5" customFormat="1" ht="22.5" customHeight="1" thickTop="1" thickBot="1">
      <c r="A79" s="285"/>
      <c r="B79" s="285"/>
      <c r="C79" s="285"/>
      <c r="D79" s="97" t="s">
        <v>62</v>
      </c>
      <c r="E79" s="64">
        <f>E68</f>
        <v>5522.68</v>
      </c>
    </row>
    <row r="80" spans="1:8" s="5" customFormat="1" ht="22.5" customHeight="1" thickTop="1" thickBot="1">
      <c r="A80" s="285"/>
      <c r="B80" s="285"/>
      <c r="C80" s="285"/>
      <c r="D80" s="97" t="s">
        <v>63</v>
      </c>
      <c r="E80" s="64">
        <f>E77</f>
        <v>570.70000000000005</v>
      </c>
    </row>
    <row r="81" spans="1:5" s="5" customFormat="1" ht="23.25" customHeight="1" thickTop="1" thickBot="1">
      <c r="A81" s="285"/>
      <c r="B81" s="285"/>
      <c r="C81" s="285"/>
      <c r="D81" s="27" t="s">
        <v>54</v>
      </c>
      <c r="E81" s="64">
        <f>SUM(E78:E80)</f>
        <v>11736.36</v>
      </c>
    </row>
    <row r="82" spans="1:5" s="5" customFormat="1" ht="23.25" customHeight="1" thickTop="1">
      <c r="A82" s="219" t="s">
        <v>64</v>
      </c>
      <c r="B82" s="220"/>
      <c r="C82" s="220"/>
      <c r="D82" s="221"/>
      <c r="E82" s="98" t="s">
        <v>24</v>
      </c>
    </row>
    <row r="83" spans="1:5" s="5" customFormat="1" ht="26.25" customHeight="1">
      <c r="A83" s="286" t="s">
        <v>109</v>
      </c>
      <c r="B83" s="287"/>
      <c r="C83" s="287"/>
      <c r="D83" s="287"/>
      <c r="E83" s="288"/>
    </row>
    <row r="84" spans="1:5" s="5" customFormat="1" ht="26.25" customHeight="1">
      <c r="A84" s="48" t="s">
        <v>65</v>
      </c>
      <c r="B84" s="289" t="s">
        <v>98</v>
      </c>
      <c r="C84" s="290"/>
      <c r="D84" s="291"/>
      <c r="E84" s="47" t="s">
        <v>17</v>
      </c>
    </row>
    <row r="85" spans="1:5" s="5" customFormat="1" ht="26.25" customHeight="1">
      <c r="A85" s="28" t="s">
        <v>2</v>
      </c>
      <c r="B85" s="292" t="s">
        <v>99</v>
      </c>
      <c r="C85" s="292"/>
      <c r="D85" s="99">
        <v>9.2599999999999991E-3</v>
      </c>
      <c r="E85" s="75">
        <f>TRUNC(+D85*$E$81,2)</f>
        <v>108.67</v>
      </c>
    </row>
    <row r="86" spans="1:5" s="5" customFormat="1" ht="26.25" customHeight="1">
      <c r="A86" s="29" t="s">
        <v>4</v>
      </c>
      <c r="B86" s="292" t="s">
        <v>100</v>
      </c>
      <c r="C86" s="292"/>
      <c r="D86" s="107">
        <f>((2/30)/12)</f>
        <v>5.5599999999999998E-3</v>
      </c>
      <c r="E86" s="75">
        <f>TRUNC(+D86*$E$81,2)</f>
        <v>65.25</v>
      </c>
    </row>
    <row r="87" spans="1:5" s="5" customFormat="1" ht="26.25" customHeight="1">
      <c r="A87" s="29" t="s">
        <v>6</v>
      </c>
      <c r="B87" s="292" t="s">
        <v>101</v>
      </c>
      <c r="C87" s="292"/>
      <c r="D87" s="99">
        <f>((5/30)/12)*0.02</f>
        <v>2.7999999999999998E-4</v>
      </c>
      <c r="E87" s="75">
        <f>TRUNC(+D87*$E$81,2)</f>
        <v>3.28</v>
      </c>
    </row>
    <row r="88" spans="1:5" s="5" customFormat="1" ht="26.25" customHeight="1">
      <c r="A88" s="29" t="s">
        <v>8</v>
      </c>
      <c r="B88" s="292" t="s">
        <v>102</v>
      </c>
      <c r="C88" s="292"/>
      <c r="D88" s="99">
        <f>((15/30)/12)*0.08</f>
        <v>3.3300000000000001E-3</v>
      </c>
      <c r="E88" s="75">
        <f>TRUNC(+D88*$E$81,2)</f>
        <v>39.08</v>
      </c>
    </row>
    <row r="89" spans="1:5" s="5" customFormat="1" ht="26.25" customHeight="1">
      <c r="A89" s="29" t="s">
        <v>29</v>
      </c>
      <c r="B89" s="292" t="s">
        <v>103</v>
      </c>
      <c r="C89" s="292"/>
      <c r="D89" s="108">
        <f>(4/12)/12*0.02*100/100</f>
        <v>5.5999999999999995E-4</v>
      </c>
      <c r="E89" s="75">
        <f t="shared" ref="E89:E90" si="1">TRUNC(+D89*$E$81,2)</f>
        <v>6.57</v>
      </c>
    </row>
    <row r="90" spans="1:5" s="5" customFormat="1" ht="26.25" customHeight="1">
      <c r="A90" s="29" t="s">
        <v>31</v>
      </c>
      <c r="B90" s="292" t="s">
        <v>104</v>
      </c>
      <c r="C90" s="292"/>
      <c r="D90" s="99">
        <v>0</v>
      </c>
      <c r="E90" s="75">
        <f t="shared" si="1"/>
        <v>0</v>
      </c>
    </row>
    <row r="91" spans="1:5" s="5" customFormat="1" ht="26.25" customHeight="1">
      <c r="A91" s="256" t="s">
        <v>33</v>
      </c>
      <c r="B91" s="257"/>
      <c r="C91" s="258"/>
      <c r="D91" s="77"/>
      <c r="E91" s="70">
        <f>SUM(E85:E90)</f>
        <v>222.85</v>
      </c>
    </row>
    <row r="92" spans="1:5" s="5" customFormat="1" ht="23.25" customHeight="1">
      <c r="A92" s="297" t="s">
        <v>120</v>
      </c>
      <c r="B92" s="298"/>
      <c r="C92" s="298"/>
      <c r="D92" s="298"/>
      <c r="E92" s="299"/>
    </row>
    <row r="93" spans="1:5" s="5" customFormat="1" ht="23.25" customHeight="1">
      <c r="A93" s="48" t="s">
        <v>66</v>
      </c>
      <c r="B93" s="289" t="s">
        <v>110</v>
      </c>
      <c r="C93" s="290"/>
      <c r="D93" s="291"/>
      <c r="E93" s="47" t="s">
        <v>17</v>
      </c>
    </row>
    <row r="94" spans="1:5" s="5" customFormat="1" ht="59.25" customHeight="1">
      <c r="A94" s="30" t="s">
        <v>2</v>
      </c>
      <c r="B94" s="266" t="s">
        <v>111</v>
      </c>
      <c r="C94" s="268"/>
      <c r="D94" s="20"/>
      <c r="E94" s="78">
        <v>0</v>
      </c>
    </row>
    <row r="95" spans="1:5" s="5" customFormat="1" ht="15.6" customHeight="1">
      <c r="A95" s="256" t="s">
        <v>33</v>
      </c>
      <c r="B95" s="257"/>
      <c r="C95" s="258"/>
      <c r="D95" s="77"/>
      <c r="E95" s="70">
        <f>SUM(E94)</f>
        <v>0</v>
      </c>
    </row>
    <row r="96" spans="1:5" s="5" customFormat="1" ht="20.25" customHeight="1">
      <c r="A96" s="300" t="s">
        <v>67</v>
      </c>
      <c r="B96" s="300"/>
      <c r="C96" s="300"/>
      <c r="D96" s="300"/>
      <c r="E96" s="300"/>
    </row>
    <row r="97" spans="1:5" s="5" customFormat="1">
      <c r="A97" s="22">
        <v>4</v>
      </c>
      <c r="B97" s="273" t="s">
        <v>68</v>
      </c>
      <c r="C97" s="274"/>
      <c r="D97" s="275"/>
      <c r="E97" s="23" t="s">
        <v>17</v>
      </c>
    </row>
    <row r="98" spans="1:5" s="5" customFormat="1" ht="31.15" customHeight="1">
      <c r="A98" s="22" t="s">
        <v>65</v>
      </c>
      <c r="B98" s="51" t="s">
        <v>98</v>
      </c>
      <c r="C98" s="52"/>
      <c r="D98" s="53"/>
      <c r="E98" s="72">
        <f>+E91</f>
        <v>222.85</v>
      </c>
    </row>
    <row r="99" spans="1:5" s="5" customFormat="1">
      <c r="A99" s="22" t="s">
        <v>66</v>
      </c>
      <c r="B99" s="51" t="s">
        <v>110</v>
      </c>
      <c r="C99" s="52"/>
      <c r="D99" s="53"/>
      <c r="E99" s="70">
        <f>+E95</f>
        <v>0</v>
      </c>
    </row>
    <row r="100" spans="1:5" s="5" customFormat="1" ht="15" customHeight="1">
      <c r="A100" s="54"/>
      <c r="B100" s="277" t="s">
        <v>33</v>
      </c>
      <c r="C100" s="277"/>
      <c r="D100" s="278"/>
      <c r="E100" s="73">
        <f>SUM(E98:E99)</f>
        <v>222.85</v>
      </c>
    </row>
    <row r="101" spans="1:5" s="5" customFormat="1" ht="25.5" customHeight="1" thickBot="1">
      <c r="A101" s="256" t="s">
        <v>69</v>
      </c>
      <c r="B101" s="257"/>
      <c r="C101" s="257"/>
      <c r="D101" s="258"/>
      <c r="E101" s="70">
        <f>SUM(E100:E100)</f>
        <v>222.85</v>
      </c>
    </row>
    <row r="102" spans="1:5" s="5" customFormat="1" ht="22.5" customHeight="1" thickTop="1" thickBot="1">
      <c r="A102" s="285" t="s">
        <v>70</v>
      </c>
      <c r="B102" s="285"/>
      <c r="C102" s="285"/>
      <c r="D102" s="97" t="s">
        <v>41</v>
      </c>
      <c r="E102" s="64">
        <f>E30</f>
        <v>5642.98</v>
      </c>
    </row>
    <row r="103" spans="1:5" s="5" customFormat="1" ht="22.5" customHeight="1" thickTop="1" thickBot="1">
      <c r="A103" s="285"/>
      <c r="B103" s="285"/>
      <c r="C103" s="285"/>
      <c r="D103" s="97" t="s">
        <v>62</v>
      </c>
      <c r="E103" s="64">
        <f>E68</f>
        <v>5522.68</v>
      </c>
    </row>
    <row r="104" spans="1:5" s="5" customFormat="1" ht="22.5" customHeight="1" thickTop="1" thickBot="1">
      <c r="A104" s="285"/>
      <c r="B104" s="285"/>
      <c r="C104" s="285"/>
      <c r="D104" s="97" t="s">
        <v>63</v>
      </c>
      <c r="E104" s="64">
        <f>E77</f>
        <v>570.70000000000005</v>
      </c>
    </row>
    <row r="105" spans="1:5" s="5" customFormat="1" ht="22.5" customHeight="1" thickTop="1" thickBot="1">
      <c r="A105" s="285"/>
      <c r="B105" s="285"/>
      <c r="C105" s="285"/>
      <c r="D105" s="97" t="s">
        <v>71</v>
      </c>
      <c r="E105" s="64">
        <f>E101</f>
        <v>222.85</v>
      </c>
    </row>
    <row r="106" spans="1:5" s="5" customFormat="1" ht="22.5" customHeight="1" thickTop="1" thickBot="1">
      <c r="A106" s="285"/>
      <c r="B106" s="285"/>
      <c r="C106" s="285"/>
      <c r="D106" s="27" t="s">
        <v>54</v>
      </c>
      <c r="E106" s="64">
        <f>SUM(E102:E105)</f>
        <v>11959.21</v>
      </c>
    </row>
    <row r="107" spans="1:5" s="5" customFormat="1" ht="13.5" thickTop="1">
      <c r="A107" s="219" t="s">
        <v>72</v>
      </c>
      <c r="B107" s="220"/>
      <c r="C107" s="220" t="s">
        <v>73</v>
      </c>
      <c r="D107" s="221" t="s">
        <v>74</v>
      </c>
      <c r="E107" s="59"/>
    </row>
    <row r="108" spans="1:5" s="5" customFormat="1">
      <c r="A108" s="48">
        <v>6</v>
      </c>
      <c r="B108" s="222" t="s">
        <v>75</v>
      </c>
      <c r="C108" s="223"/>
      <c r="D108" s="224"/>
      <c r="E108" s="47" t="s">
        <v>17</v>
      </c>
    </row>
    <row r="109" spans="1:5" s="5" customFormat="1" ht="31.15" customHeight="1">
      <c r="A109" s="101" t="s">
        <v>2</v>
      </c>
      <c r="B109" s="102" t="s">
        <v>76</v>
      </c>
      <c r="C109" s="301">
        <f>POSTOS!N7</f>
        <v>0.03</v>
      </c>
      <c r="D109" s="302"/>
      <c r="E109" s="57">
        <v>0</v>
      </c>
    </row>
    <row r="110" spans="1:5" s="5" customFormat="1" ht="31.9" customHeight="1" thickBot="1">
      <c r="A110" s="101" t="s">
        <v>4</v>
      </c>
      <c r="B110" s="102" t="s">
        <v>77</v>
      </c>
      <c r="C110" s="303">
        <f>POSTOS!O7</f>
        <v>6.7900000000000002E-2</v>
      </c>
      <c r="D110" s="304"/>
      <c r="E110" s="57">
        <v>0</v>
      </c>
    </row>
    <row r="111" spans="1:5" s="5" customFormat="1" ht="27" customHeight="1" thickBot="1">
      <c r="A111" s="32"/>
      <c r="B111" s="55" t="s">
        <v>78</v>
      </c>
      <c r="C111" s="307" t="s">
        <v>79</v>
      </c>
      <c r="D111" s="308"/>
      <c r="E111" s="89">
        <f>SUM(E109:E110,E106)</f>
        <v>11959.21</v>
      </c>
    </row>
    <row r="112" spans="1:5" s="5" customFormat="1" ht="13.5" thickBot="1">
      <c r="A112" s="33" t="s">
        <v>6</v>
      </c>
      <c r="B112" s="96" t="s">
        <v>80</v>
      </c>
      <c r="C112" s="79">
        <f>(D119*100)</f>
        <v>11.75</v>
      </c>
      <c r="D112" s="80">
        <f>+(100-C112)/100</f>
        <v>0.88249999999999995</v>
      </c>
      <c r="E112" s="90">
        <f>E111/D112</f>
        <v>13551.51</v>
      </c>
    </row>
    <row r="113" spans="1:5" s="5" customFormat="1" ht="15.6" customHeight="1">
      <c r="A113" s="34"/>
      <c r="B113" s="35" t="s">
        <v>81</v>
      </c>
      <c r="C113" s="81"/>
      <c r="D113" s="82"/>
      <c r="E113" s="26"/>
    </row>
    <row r="114" spans="1:5" s="5" customFormat="1">
      <c r="A114" s="34"/>
      <c r="B114" s="36" t="s">
        <v>171</v>
      </c>
      <c r="C114" s="83"/>
      <c r="D114" s="134">
        <f>POSTOS!P6</f>
        <v>1.6500000000000001E-2</v>
      </c>
      <c r="E114" s="75">
        <f>+E112*D114</f>
        <v>223.6</v>
      </c>
    </row>
    <row r="115" spans="1:5" s="5" customFormat="1">
      <c r="A115" s="34"/>
      <c r="B115" s="36" t="s">
        <v>166</v>
      </c>
      <c r="C115" s="83"/>
      <c r="D115" s="134">
        <f>POSTOS!Q6</f>
        <v>7.5999999999999998E-2</v>
      </c>
      <c r="E115" s="75">
        <f>+E112*D115</f>
        <v>1029.9100000000001</v>
      </c>
    </row>
    <row r="116" spans="1:5" s="5" customFormat="1">
      <c r="A116" s="34"/>
      <c r="B116" s="37" t="s">
        <v>82</v>
      </c>
      <c r="C116" s="84"/>
      <c r="D116" s="85"/>
      <c r="E116" s="75"/>
    </row>
    <row r="117" spans="1:5" s="5" customFormat="1">
      <c r="A117" s="34"/>
      <c r="B117" s="37" t="s">
        <v>83</v>
      </c>
      <c r="C117" s="84"/>
      <c r="D117" s="135"/>
      <c r="E117" s="75"/>
    </row>
    <row r="118" spans="1:5" s="5" customFormat="1">
      <c r="A118" s="34"/>
      <c r="B118" s="38" t="s">
        <v>172</v>
      </c>
      <c r="C118" s="86"/>
      <c r="D118" s="136">
        <f>POSTOS!R7</f>
        <v>2.5000000000000001E-2</v>
      </c>
      <c r="E118" s="91">
        <f>+E112*D118</f>
        <v>338.79</v>
      </c>
    </row>
    <row r="119" spans="1:5" s="5" customFormat="1">
      <c r="A119" s="39"/>
      <c r="B119" s="40" t="s">
        <v>84</v>
      </c>
      <c r="C119" s="87"/>
      <c r="D119" s="88">
        <f>SUM(D114:D118)</f>
        <v>0.11749999999999999</v>
      </c>
      <c r="E119" s="92">
        <f>SUM(E114:E118)</f>
        <v>1592.3</v>
      </c>
    </row>
    <row r="120" spans="1:5" s="5" customFormat="1" ht="15.6" customHeight="1">
      <c r="A120" s="309" t="s">
        <v>85</v>
      </c>
      <c r="B120" s="310"/>
      <c r="C120" s="310"/>
      <c r="D120" s="311"/>
      <c r="E120" s="93">
        <f>E109+E110+E119</f>
        <v>1592.3</v>
      </c>
    </row>
    <row r="121" spans="1:5" s="5" customFormat="1" ht="25.5" customHeight="1">
      <c r="A121" s="256" t="s">
        <v>86</v>
      </c>
      <c r="B121" s="257"/>
      <c r="C121" s="257"/>
      <c r="D121" s="258"/>
      <c r="E121" s="70">
        <f>SUM(E120:E120)</f>
        <v>1592.3</v>
      </c>
    </row>
    <row r="122" spans="1:5" s="5" customFormat="1" ht="15.6" customHeight="1">
      <c r="A122" s="256" t="s">
        <v>87</v>
      </c>
      <c r="B122" s="257"/>
      <c r="C122" s="257"/>
      <c r="D122" s="257"/>
      <c r="E122" s="258"/>
    </row>
    <row r="123" spans="1:5" s="5" customFormat="1" ht="15.6" customHeight="1">
      <c r="A123" s="256" t="s">
        <v>88</v>
      </c>
      <c r="B123" s="257"/>
      <c r="C123" s="257"/>
      <c r="D123" s="258"/>
      <c r="E123" s="41" t="s">
        <v>17</v>
      </c>
    </row>
    <row r="124" spans="1:5" s="5" customFormat="1">
      <c r="A124" s="31" t="s">
        <v>2</v>
      </c>
      <c r="B124" s="266" t="s">
        <v>89</v>
      </c>
      <c r="C124" s="267"/>
      <c r="D124" s="268"/>
      <c r="E124" s="75">
        <f>E30</f>
        <v>5642.98</v>
      </c>
    </row>
    <row r="125" spans="1:5" s="5" customFormat="1" ht="15.6" customHeight="1">
      <c r="A125" s="31" t="s">
        <v>4</v>
      </c>
      <c r="B125" s="266" t="s">
        <v>90</v>
      </c>
      <c r="C125" s="267"/>
      <c r="D125" s="268"/>
      <c r="E125" s="75">
        <f>+E68</f>
        <v>5522.68</v>
      </c>
    </row>
    <row r="126" spans="1:5" s="5" customFormat="1">
      <c r="A126" s="31" t="s">
        <v>6</v>
      </c>
      <c r="B126" s="266" t="s">
        <v>91</v>
      </c>
      <c r="C126" s="267"/>
      <c r="D126" s="268"/>
      <c r="E126" s="75">
        <f>+E77</f>
        <v>570.70000000000005</v>
      </c>
    </row>
    <row r="127" spans="1:5" s="5" customFormat="1" ht="15.6" customHeight="1">
      <c r="A127" s="31" t="s">
        <v>8</v>
      </c>
      <c r="B127" s="266" t="s">
        <v>92</v>
      </c>
      <c r="C127" s="267"/>
      <c r="D127" s="268"/>
      <c r="E127" s="75">
        <f>+E101</f>
        <v>222.85</v>
      </c>
    </row>
    <row r="128" spans="1:5" s="5" customFormat="1" ht="15.6" customHeight="1">
      <c r="A128" s="263" t="s">
        <v>93</v>
      </c>
      <c r="B128" s="264"/>
      <c r="C128" s="265"/>
      <c r="D128" s="42"/>
      <c r="E128" s="70">
        <f>SUM(E124:E127)</f>
        <v>11959.21</v>
      </c>
    </row>
    <row r="129" spans="1:6" s="5" customFormat="1">
      <c r="A129" s="31" t="s">
        <v>31</v>
      </c>
      <c r="B129" s="266" t="s">
        <v>94</v>
      </c>
      <c r="C129" s="267"/>
      <c r="D129" s="268"/>
      <c r="E129" s="75">
        <f>E121</f>
        <v>1592.3</v>
      </c>
      <c r="F129" s="14"/>
    </row>
    <row r="130" spans="1:6" s="5" customFormat="1" ht="16.149999999999999" customHeight="1">
      <c r="A130" s="306" t="s">
        <v>95</v>
      </c>
      <c r="B130" s="306"/>
      <c r="C130" s="306"/>
      <c r="D130" s="306"/>
      <c r="E130" s="95">
        <f>+E128+E129</f>
        <v>13551.51</v>
      </c>
      <c r="F130" s="56"/>
    </row>
    <row r="131" spans="1:6">
      <c r="A131" s="305"/>
      <c r="B131" s="305"/>
      <c r="C131" s="305"/>
      <c r="D131" s="305"/>
      <c r="E131" s="94"/>
    </row>
  </sheetData>
  <mergeCells count="112">
    <mergeCell ref="A1:E2"/>
    <mergeCell ref="A3:C3"/>
    <mergeCell ref="D3:E3"/>
    <mergeCell ref="A4:C4"/>
    <mergeCell ref="D4:E4"/>
    <mergeCell ref="A5:C5"/>
    <mergeCell ref="D5:E5"/>
    <mergeCell ref="A12:B12"/>
    <mergeCell ref="D12:E12"/>
    <mergeCell ref="A13:B13"/>
    <mergeCell ref="D13:E13"/>
    <mergeCell ref="A14:E14"/>
    <mergeCell ref="A15:E15"/>
    <mergeCell ref="A6:E6"/>
    <mergeCell ref="C7:E7"/>
    <mergeCell ref="C8:E8"/>
    <mergeCell ref="C9:E9"/>
    <mergeCell ref="C10:E10"/>
    <mergeCell ref="A11:E11"/>
    <mergeCell ref="A22:E22"/>
    <mergeCell ref="B23:D23"/>
    <mergeCell ref="C24:D24"/>
    <mergeCell ref="C25:D25"/>
    <mergeCell ref="C26:D26"/>
    <mergeCell ref="C27:D27"/>
    <mergeCell ref="A16:D16"/>
    <mergeCell ref="C17:E17"/>
    <mergeCell ref="C18:E18"/>
    <mergeCell ref="C19:E19"/>
    <mergeCell ref="C20:E20"/>
    <mergeCell ref="C21:E21"/>
    <mergeCell ref="B35:C35"/>
    <mergeCell ref="A36:C36"/>
    <mergeCell ref="A37:D37"/>
    <mergeCell ref="A38:C40"/>
    <mergeCell ref="A41:E41"/>
    <mergeCell ref="B42:D42"/>
    <mergeCell ref="C28:D28"/>
    <mergeCell ref="A29:D29"/>
    <mergeCell ref="A30:D30"/>
    <mergeCell ref="A31:E31"/>
    <mergeCell ref="B32:E32"/>
    <mergeCell ref="B33:D33"/>
    <mergeCell ref="B49:C49"/>
    <mergeCell ref="B50:C50"/>
    <mergeCell ref="A51:C51"/>
    <mergeCell ref="B52:E52"/>
    <mergeCell ref="B53:D53"/>
    <mergeCell ref="B54:D54"/>
    <mergeCell ref="B43:C43"/>
    <mergeCell ref="B44:C44"/>
    <mergeCell ref="B45:C45"/>
    <mergeCell ref="B46:C46"/>
    <mergeCell ref="B47:C47"/>
    <mergeCell ref="B48:C48"/>
    <mergeCell ref="B61:C61"/>
    <mergeCell ref="A62:D62"/>
    <mergeCell ref="A63:E63"/>
    <mergeCell ref="B64:D64"/>
    <mergeCell ref="A68:D68"/>
    <mergeCell ref="A69:E69"/>
    <mergeCell ref="B55:D55"/>
    <mergeCell ref="B56:D56"/>
    <mergeCell ref="B57:D57"/>
    <mergeCell ref="B58:D58"/>
    <mergeCell ref="B59:D59"/>
    <mergeCell ref="B76:C76"/>
    <mergeCell ref="A77:D77"/>
    <mergeCell ref="A78:C81"/>
    <mergeCell ref="A82:D82"/>
    <mergeCell ref="A83:E83"/>
    <mergeCell ref="B84:D84"/>
    <mergeCell ref="B70:D70"/>
    <mergeCell ref="B71:C71"/>
    <mergeCell ref="B72:C72"/>
    <mergeCell ref="B73:C73"/>
    <mergeCell ref="B74:C74"/>
    <mergeCell ref="B75:C75"/>
    <mergeCell ref="B93:D93"/>
    <mergeCell ref="B94:C94"/>
    <mergeCell ref="A95:C95"/>
    <mergeCell ref="A96:E96"/>
    <mergeCell ref="B85:C85"/>
    <mergeCell ref="B86:C86"/>
    <mergeCell ref="B87:C87"/>
    <mergeCell ref="B88:C88"/>
    <mergeCell ref="B89:C89"/>
    <mergeCell ref="B90:C90"/>
    <mergeCell ref="B129:D129"/>
    <mergeCell ref="A130:D130"/>
    <mergeCell ref="A131:D131"/>
    <mergeCell ref="B60:D60"/>
    <mergeCell ref="A123:D123"/>
    <mergeCell ref="B124:D124"/>
    <mergeCell ref="B125:D125"/>
    <mergeCell ref="B126:D126"/>
    <mergeCell ref="B127:D127"/>
    <mergeCell ref="A128:C128"/>
    <mergeCell ref="C109:D109"/>
    <mergeCell ref="C110:D110"/>
    <mergeCell ref="C111:D111"/>
    <mergeCell ref="A120:D120"/>
    <mergeCell ref="A121:D121"/>
    <mergeCell ref="A122:E122"/>
    <mergeCell ref="B97:D97"/>
    <mergeCell ref="B100:D100"/>
    <mergeCell ref="A101:D101"/>
    <mergeCell ref="A102:C106"/>
    <mergeCell ref="A107:D107"/>
    <mergeCell ref="B108:D108"/>
    <mergeCell ref="A91:C91"/>
    <mergeCell ref="A92:E92"/>
  </mergeCells>
  <hyperlinks>
    <hyperlink ref="B74" location="Plan2!A1" display="Aviso prévio trabalhado" xr:uid="{D2921F42-5EEE-4208-A9AD-79122AB6E44D}"/>
    <hyperlink ref="B48" r:id="rId1" display="08 - Sebrae 0,3% ou 0,6% - IN nº 03, MPS/SRP/2005, Anexo II e III ver código da Tabela" xr:uid="{64BD5BE6-0776-4B32-B07A-1C8A8013E2BC}"/>
  </hyperlinks>
  <pageMargins left="0.511811024" right="0.511811024" top="0.78740157499999996" bottom="0.78740157499999996" header="0.31496062000000002" footer="0.31496062000000002"/>
  <pageSetup paperSize="9" scale="84" fitToHeight="0" orientation="portrait"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7363F-E929-48E3-873D-4A7CC5BC7636}">
  <sheetPr>
    <tabColor rgb="FFFFC000"/>
    <pageSetUpPr fitToPage="1"/>
  </sheetPr>
  <dimension ref="A1:H10"/>
  <sheetViews>
    <sheetView zoomScale="80" zoomScaleNormal="80" workbookViewId="0">
      <selection activeCell="G6" sqref="G6"/>
    </sheetView>
  </sheetViews>
  <sheetFormatPr defaultColWidth="9.28515625" defaultRowHeight="12.75"/>
  <cols>
    <col min="1" max="1" width="12.28515625" style="12" customWidth="1"/>
    <col min="2" max="2" width="33.7109375" style="12" customWidth="1"/>
    <col min="3" max="4" width="20.7109375" style="12" customWidth="1"/>
    <col min="5" max="5" width="15.7109375" style="12" customWidth="1"/>
    <col min="6" max="6" width="17.42578125" style="12" customWidth="1"/>
    <col min="7" max="7" width="18.28515625" style="12" customWidth="1"/>
    <col min="8" max="8" width="22.28515625" style="12" bestFit="1" customWidth="1"/>
    <col min="9" max="9" width="23.28515625" style="12" customWidth="1"/>
    <col min="10" max="16384" width="9.28515625" style="12"/>
  </cols>
  <sheetData>
    <row r="1" spans="1:8" ht="63.6" customHeight="1">
      <c r="A1" s="160"/>
      <c r="B1" s="160"/>
      <c r="C1" s="160"/>
      <c r="D1" s="160"/>
      <c r="E1" s="160"/>
      <c r="F1" s="160"/>
      <c r="G1" s="160"/>
      <c r="H1" s="160"/>
    </row>
    <row r="2" spans="1:8" ht="43.15" customHeight="1">
      <c r="A2" s="110" t="s">
        <v>145</v>
      </c>
      <c r="B2" s="110" t="s">
        <v>180</v>
      </c>
      <c r="C2" s="110" t="s">
        <v>186</v>
      </c>
      <c r="D2" s="110" t="s">
        <v>181</v>
      </c>
      <c r="E2" s="110" t="s">
        <v>179</v>
      </c>
      <c r="F2" s="110" t="s">
        <v>182</v>
      </c>
      <c r="G2" s="110" t="s">
        <v>132</v>
      </c>
      <c r="H2" s="110" t="s">
        <v>150</v>
      </c>
    </row>
    <row r="3" spans="1:8" ht="49.5" customHeight="1">
      <c r="A3" s="143">
        <v>1</v>
      </c>
      <c r="B3" s="156" t="str">
        <f>POSTOS!E6</f>
        <v>JORNALISTA PLENO</v>
      </c>
      <c r="C3" s="312" t="s">
        <v>196</v>
      </c>
      <c r="D3" s="113" t="s">
        <v>183</v>
      </c>
      <c r="E3" s="113">
        <v>5</v>
      </c>
      <c r="F3" s="95">
        <f>'JORNALISTA PLENO'!E130</f>
        <v>17270.71</v>
      </c>
      <c r="G3" s="111">
        <f>TRUNC(E3*F3,2)</f>
        <v>86353.55</v>
      </c>
      <c r="H3" s="111">
        <f>TRUNC(G3*12,2)</f>
        <v>1036242.6</v>
      </c>
    </row>
    <row r="4" spans="1:8" ht="45" customHeight="1">
      <c r="A4" s="143">
        <v>2</v>
      </c>
      <c r="B4" s="156" t="str">
        <f>POSTOS!E7</f>
        <v>DESIGNER GRÁFICO PLENO</v>
      </c>
      <c r="C4" s="313"/>
      <c r="D4" s="113" t="s">
        <v>183</v>
      </c>
      <c r="E4" s="113">
        <v>3</v>
      </c>
      <c r="F4" s="112">
        <f>'DESIGNER GRÁFICO PLENO'!E130</f>
        <v>15794.7</v>
      </c>
      <c r="G4" s="111">
        <f t="shared" ref="G4" si="0">TRUNC(E4*F4,2)</f>
        <v>47384.1</v>
      </c>
      <c r="H4" s="111">
        <f t="shared" ref="H4:H5" si="1">TRUNC(G4*12,2)</f>
        <v>568609.19999999995</v>
      </c>
    </row>
    <row r="5" spans="1:8" ht="57" customHeight="1">
      <c r="A5" s="143">
        <v>3</v>
      </c>
      <c r="B5" s="156" t="str">
        <f>POSTOS!E8</f>
        <v>EDITOR DE MÍDIA AUDIOVISUAL PLENO</v>
      </c>
      <c r="C5" s="313"/>
      <c r="D5" s="113" t="s">
        <v>183</v>
      </c>
      <c r="E5" s="113">
        <v>2</v>
      </c>
      <c r="F5" s="112">
        <f>'EDITOR DE MÍDIA PLENO'!E130</f>
        <v>15557.12</v>
      </c>
      <c r="G5" s="111">
        <f>TRUNC(E5*F5,2)</f>
        <v>31114.240000000002</v>
      </c>
      <c r="H5" s="111">
        <f t="shared" si="1"/>
        <v>373370.88</v>
      </c>
    </row>
    <row r="6" spans="1:8" ht="51.6" customHeight="1">
      <c r="A6" s="143">
        <v>4</v>
      </c>
      <c r="B6" s="156" t="str">
        <f>POSTOS!E9</f>
        <v>REPÓRTER CINEMATOGRÁFICO PLENO</v>
      </c>
      <c r="C6" s="313"/>
      <c r="D6" s="113" t="s">
        <v>183</v>
      </c>
      <c r="E6" s="113">
        <v>1</v>
      </c>
      <c r="F6" s="112">
        <f>'REPÓRTER CINEMATOGRÁFICO PLENO'!E130</f>
        <v>18074.12</v>
      </c>
      <c r="G6" s="157">
        <f>TRUNC(E6*F6,2)</f>
        <v>18074.12</v>
      </c>
      <c r="H6" s="111">
        <f>TRUNC(G6*12,2)</f>
        <v>216889.44</v>
      </c>
    </row>
    <row r="7" spans="1:8" ht="49.9" customHeight="1">
      <c r="A7" s="143">
        <v>5</v>
      </c>
      <c r="B7" s="156" t="str">
        <f>POSTOS!E10</f>
        <v>SOCIAL MÍDIA PLENO</v>
      </c>
      <c r="C7" s="313"/>
      <c r="D7" s="113" t="s">
        <v>183</v>
      </c>
      <c r="E7" s="113">
        <v>1</v>
      </c>
      <c r="F7" s="112">
        <f>'SOCIAL MÍDIA PLENO'!E130</f>
        <v>17893.240000000002</v>
      </c>
      <c r="G7" s="111">
        <f>TRUNC(E7*F7,2)</f>
        <v>17893.240000000002</v>
      </c>
      <c r="H7" s="111">
        <f>TRUNC(G7*12,2)</f>
        <v>214718.88</v>
      </c>
    </row>
    <row r="8" spans="1:8" ht="44.45" customHeight="1">
      <c r="A8" s="143">
        <v>6</v>
      </c>
      <c r="B8" s="156" t="str">
        <f>POSTOS!E11</f>
        <v>REVISOR DE TEXTO</v>
      </c>
      <c r="C8" s="314"/>
      <c r="D8" s="113" t="s">
        <v>183</v>
      </c>
      <c r="E8" s="113">
        <v>2</v>
      </c>
      <c r="F8" s="112">
        <f>'REVISOR DE TEXTO'!E130</f>
        <v>13551.51</v>
      </c>
      <c r="G8" s="111">
        <f>TRUNC(E8*F8,2)</f>
        <v>27103.02</v>
      </c>
      <c r="H8" s="111">
        <f>TRUNC(G8*12,2)</f>
        <v>325236.24</v>
      </c>
    </row>
    <row r="9" spans="1:8" ht="39.6" customHeight="1">
      <c r="A9" s="315" t="s">
        <v>192</v>
      </c>
      <c r="B9" s="315"/>
      <c r="C9" s="315"/>
      <c r="D9" s="315"/>
      <c r="E9" s="315"/>
      <c r="F9" s="315"/>
      <c r="G9" s="315"/>
      <c r="H9" s="141">
        <f>SUM(H3:H8)</f>
        <v>2735067.24</v>
      </c>
    </row>
    <row r="10" spans="1:8" ht="20.100000000000001" customHeight="1"/>
  </sheetData>
  <mergeCells count="2">
    <mergeCell ref="C3:C8"/>
    <mergeCell ref="A9:G9"/>
  </mergeCells>
  <phoneticPr fontId="13" type="noConversion"/>
  <pageMargins left="0.511811024" right="0.511811024" top="0.78740157499999996" bottom="0.78740157499999996" header="0.31496062000000002" footer="0.31496062000000002"/>
  <pageSetup paperSize="9" scale="48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287DB-BF00-4206-BBA2-48AC0DE8CCF9}">
  <sheetPr>
    <tabColor rgb="FFFF0000"/>
    <pageSetUpPr fitToPage="1"/>
  </sheetPr>
  <dimension ref="A1:H39"/>
  <sheetViews>
    <sheetView view="pageBreakPreview" zoomScale="70" zoomScaleNormal="70" zoomScaleSheetLayoutView="70" workbookViewId="0">
      <selection activeCell="D45" sqref="D45"/>
    </sheetView>
  </sheetViews>
  <sheetFormatPr defaultColWidth="9.28515625" defaultRowHeight="12.75"/>
  <cols>
    <col min="1" max="1" width="13.140625" style="12" customWidth="1"/>
    <col min="2" max="2" width="12.28515625" style="12" customWidth="1"/>
    <col min="3" max="3" width="35.7109375" style="12" customWidth="1"/>
    <col min="4" max="5" width="20.7109375" style="12" customWidth="1"/>
    <col min="6" max="6" width="15.7109375" style="12" customWidth="1"/>
    <col min="7" max="7" width="19.42578125" style="12" bestFit="1" customWidth="1"/>
    <col min="8" max="8" width="26.7109375" style="12" customWidth="1"/>
    <col min="9" max="16384" width="9.28515625" style="12"/>
  </cols>
  <sheetData>
    <row r="1" spans="1:8" ht="13.15" customHeight="1">
      <c r="A1" s="319" t="s">
        <v>122</v>
      </c>
      <c r="B1" s="319"/>
      <c r="C1" s="319"/>
      <c r="D1" s="319"/>
      <c r="E1" s="319"/>
      <c r="F1" s="319"/>
      <c r="G1" s="319"/>
      <c r="H1" s="319"/>
    </row>
    <row r="2" spans="1:8" ht="20.100000000000001" customHeight="1">
      <c r="A2" s="319"/>
      <c r="B2" s="319"/>
      <c r="C2" s="319"/>
      <c r="D2" s="319"/>
      <c r="E2" s="319"/>
      <c r="F2" s="319"/>
      <c r="G2" s="319"/>
      <c r="H2" s="319"/>
    </row>
    <row r="3" spans="1:8" ht="20.100000000000001" customHeight="1">
      <c r="A3" s="316" t="s">
        <v>123</v>
      </c>
      <c r="B3" s="316"/>
      <c r="C3" s="317"/>
      <c r="D3" s="318"/>
      <c r="E3" s="318"/>
      <c r="F3" s="318"/>
      <c r="G3" s="318"/>
      <c r="H3" s="318"/>
    </row>
    <row r="4" spans="1:8" ht="20.100000000000001" customHeight="1">
      <c r="A4" s="316" t="s">
        <v>124</v>
      </c>
      <c r="B4" s="316"/>
      <c r="C4" s="317"/>
      <c r="D4" s="318"/>
      <c r="E4" s="318"/>
      <c r="F4" s="318"/>
      <c r="G4" s="318"/>
      <c r="H4" s="318"/>
    </row>
    <row r="5" spans="1:8" ht="20.100000000000001" customHeight="1">
      <c r="A5" s="316" t="s">
        <v>125</v>
      </c>
      <c r="B5" s="316"/>
      <c r="C5" s="317"/>
      <c r="D5" s="318"/>
      <c r="E5" s="318"/>
      <c r="F5" s="318"/>
      <c r="G5" s="318"/>
      <c r="H5" s="318"/>
    </row>
    <row r="6" spans="1:8" ht="20.100000000000001" customHeight="1">
      <c r="A6" s="316" t="s">
        <v>225</v>
      </c>
      <c r="B6" s="316"/>
      <c r="C6" s="317"/>
      <c r="D6" s="318"/>
      <c r="E6" s="318"/>
      <c r="F6" s="318"/>
      <c r="G6" s="318"/>
      <c r="H6" s="318"/>
    </row>
    <row r="7" spans="1:8" ht="20.100000000000001" customHeight="1">
      <c r="A7" s="316" t="s">
        <v>127</v>
      </c>
      <c r="B7" s="316"/>
      <c r="C7" s="115"/>
      <c r="D7" s="147"/>
      <c r="E7" s="142" t="s">
        <v>128</v>
      </c>
      <c r="F7" s="148"/>
      <c r="G7" s="142" t="s">
        <v>129</v>
      </c>
      <c r="H7" s="159"/>
    </row>
    <row r="8" spans="1:8" ht="20.100000000000001" customHeight="1">
      <c r="A8" s="316" t="s">
        <v>146</v>
      </c>
      <c r="B8" s="316"/>
      <c r="C8" s="317"/>
      <c r="D8" s="318"/>
      <c r="E8" s="318"/>
      <c r="F8" s="318"/>
      <c r="G8" s="142" t="s">
        <v>130</v>
      </c>
      <c r="H8" s="115"/>
    </row>
    <row r="9" spans="1:8" ht="33.6" customHeight="1">
      <c r="A9" s="316" t="s">
        <v>131</v>
      </c>
      <c r="B9" s="316"/>
      <c r="C9" s="317"/>
      <c r="D9" s="318"/>
      <c r="E9" s="318"/>
      <c r="F9" s="318"/>
      <c r="G9" s="318"/>
      <c r="H9" s="318"/>
    </row>
    <row r="10" spans="1:8" ht="37.9" customHeight="1">
      <c r="A10" s="320" t="s">
        <v>241</v>
      </c>
      <c r="B10" s="320"/>
      <c r="C10" s="320"/>
      <c r="D10" s="320"/>
      <c r="E10" s="320"/>
      <c r="F10" s="320"/>
      <c r="G10" s="320"/>
      <c r="H10" s="320"/>
    </row>
    <row r="11" spans="1:8" ht="43.15" customHeight="1">
      <c r="A11" s="150" t="s">
        <v>149</v>
      </c>
      <c r="B11" s="143" t="s">
        <v>145</v>
      </c>
      <c r="C11" s="143" t="s">
        <v>180</v>
      </c>
      <c r="D11" s="143" t="s">
        <v>189</v>
      </c>
      <c r="E11" s="143" t="s">
        <v>181</v>
      </c>
      <c r="F11" s="143" t="s">
        <v>224</v>
      </c>
      <c r="G11" s="143" t="s">
        <v>132</v>
      </c>
      <c r="H11" s="143" t="s">
        <v>193</v>
      </c>
    </row>
    <row r="12" spans="1:8" ht="60" customHeight="1">
      <c r="A12" s="321">
        <v>1</v>
      </c>
      <c r="B12" s="144">
        <v>1</v>
      </c>
      <c r="C12" s="151" t="str">
        <f>'QUADRO DETALHADO PROPOSTA'!B3</f>
        <v>JORNALISTA PLENO</v>
      </c>
      <c r="D12" s="322" t="s">
        <v>196</v>
      </c>
      <c r="E12" s="113" t="s">
        <v>190</v>
      </c>
      <c r="F12" s="113">
        <v>12</v>
      </c>
      <c r="G12" s="111">
        <f>SUM('QUADRO DETALHADO PROPOSTA'!G3)</f>
        <v>86353.55</v>
      </c>
      <c r="H12" s="111">
        <f>TRUNC(G12*12,2)</f>
        <v>1036242.6</v>
      </c>
    </row>
    <row r="13" spans="1:8" ht="60" customHeight="1">
      <c r="A13" s="321"/>
      <c r="B13" s="144">
        <v>2</v>
      </c>
      <c r="C13" s="151" t="str">
        <f>'QUADRO DETALHADO PROPOSTA'!B4</f>
        <v>DESIGNER GRÁFICO PLENO</v>
      </c>
      <c r="D13" s="313"/>
      <c r="E13" s="113" t="s">
        <v>190</v>
      </c>
      <c r="F13" s="113">
        <v>12</v>
      </c>
      <c r="G13" s="111">
        <f>SUM('QUADRO DETALHADO PROPOSTA'!G4)</f>
        <v>47384.1</v>
      </c>
      <c r="H13" s="111">
        <f>TRUNC(G13*12,2)</f>
        <v>568609.19999999995</v>
      </c>
    </row>
    <row r="14" spans="1:8" ht="60" customHeight="1">
      <c r="A14" s="321"/>
      <c r="B14" s="143">
        <v>3</v>
      </c>
      <c r="C14" s="151" t="str">
        <f>'QUADRO DETALHADO PROPOSTA'!B5</f>
        <v>EDITOR DE MÍDIA AUDIOVISUAL PLENO</v>
      </c>
      <c r="D14" s="313"/>
      <c r="E14" s="113" t="s">
        <v>190</v>
      </c>
      <c r="F14" s="113">
        <v>12</v>
      </c>
      <c r="G14" s="111">
        <f>SUM('QUADRO DETALHADO PROPOSTA'!G5)</f>
        <v>31114.240000000002</v>
      </c>
      <c r="H14" s="111">
        <f>TRUNC(G14*12,2)</f>
        <v>373370.88</v>
      </c>
    </row>
    <row r="15" spans="1:8" ht="60" customHeight="1">
      <c r="A15" s="321"/>
      <c r="B15" s="143">
        <v>4</v>
      </c>
      <c r="C15" s="151" t="str">
        <f>'QUADRO DETALHADO PROPOSTA'!B6</f>
        <v>REPÓRTER CINEMATOGRÁFICO PLENO</v>
      </c>
      <c r="D15" s="313"/>
      <c r="E15" s="113" t="s">
        <v>190</v>
      </c>
      <c r="F15" s="113">
        <v>12</v>
      </c>
      <c r="G15" s="111">
        <f>SUM('QUADRO DETALHADO PROPOSTA'!G6)</f>
        <v>18074.12</v>
      </c>
      <c r="H15" s="111">
        <f t="shared" ref="H15:H17" si="0">TRUNC(G15*12,2)</f>
        <v>216889.44</v>
      </c>
    </row>
    <row r="16" spans="1:8" ht="60" customHeight="1">
      <c r="A16" s="321"/>
      <c r="B16" s="143">
        <v>5</v>
      </c>
      <c r="C16" s="151" t="str">
        <f>'QUADRO DETALHADO PROPOSTA'!B7</f>
        <v>SOCIAL MÍDIA PLENO</v>
      </c>
      <c r="D16" s="313"/>
      <c r="E16" s="113" t="s">
        <v>190</v>
      </c>
      <c r="F16" s="113">
        <v>12</v>
      </c>
      <c r="G16" s="111">
        <f>SUM('QUADRO DETALHADO PROPOSTA'!G7)</f>
        <v>17893.240000000002</v>
      </c>
      <c r="H16" s="111">
        <f t="shared" si="0"/>
        <v>214718.88</v>
      </c>
    </row>
    <row r="17" spans="1:8" ht="60" customHeight="1">
      <c r="A17" s="321"/>
      <c r="B17" s="143">
        <v>6</v>
      </c>
      <c r="C17" s="151" t="str">
        <f>'QUADRO DETALHADO PROPOSTA'!B8</f>
        <v>REVISOR DE TEXTO</v>
      </c>
      <c r="D17" s="314"/>
      <c r="E17" s="113" t="s">
        <v>190</v>
      </c>
      <c r="F17" s="113">
        <v>12</v>
      </c>
      <c r="G17" s="111">
        <f>SUM('QUADRO DETALHADO PROPOSTA'!G8)</f>
        <v>27103.02</v>
      </c>
      <c r="H17" s="111">
        <f t="shared" si="0"/>
        <v>325236.24</v>
      </c>
    </row>
    <row r="18" spans="1:8" ht="39.6" customHeight="1">
      <c r="A18" s="327" t="s">
        <v>194</v>
      </c>
      <c r="B18" s="328"/>
      <c r="C18" s="328"/>
      <c r="D18" s="328"/>
      <c r="E18" s="328"/>
      <c r="F18" s="328"/>
      <c r="G18" s="149">
        <f>SUM(G12:G17)</f>
        <v>227922.27</v>
      </c>
      <c r="H18" s="149">
        <f>SUM(H12:H17)</f>
        <v>2735067.24</v>
      </c>
    </row>
    <row r="19" spans="1:8" ht="20.100000000000001" customHeight="1"/>
    <row r="20" spans="1:8" ht="14.45" customHeight="1">
      <c r="A20" s="331" t="s">
        <v>133</v>
      </c>
      <c r="B20" s="331"/>
      <c r="C20" s="140"/>
    </row>
    <row r="21" spans="1:8" ht="48.6" customHeight="1">
      <c r="A21" s="332" t="s">
        <v>134</v>
      </c>
      <c r="B21" s="332"/>
      <c r="C21" s="332"/>
      <c r="D21" s="332"/>
      <c r="E21" s="332"/>
      <c r="F21" s="332"/>
      <c r="G21" s="332"/>
      <c r="H21" s="332"/>
    </row>
    <row r="23" spans="1:8" ht="30" customHeight="1">
      <c r="A23" s="332" t="s">
        <v>135</v>
      </c>
      <c r="B23" s="332"/>
      <c r="C23" s="332"/>
      <c r="D23" s="332"/>
      <c r="E23" s="332"/>
      <c r="F23" s="332"/>
      <c r="G23" s="332"/>
      <c r="H23" s="332"/>
    </row>
    <row r="25" spans="1:8" ht="13.15" customHeight="1">
      <c r="A25" s="330" t="s">
        <v>136</v>
      </c>
      <c r="B25" s="330"/>
      <c r="C25" s="330"/>
      <c r="D25" s="330"/>
      <c r="E25" s="330"/>
      <c r="F25" s="330"/>
      <c r="G25" s="330"/>
      <c r="H25" s="330"/>
    </row>
    <row r="26" spans="1:8" ht="20.100000000000001" customHeight="1">
      <c r="A26" s="316" t="s">
        <v>137</v>
      </c>
      <c r="B26" s="316"/>
      <c r="C26" s="317"/>
      <c r="D26" s="318"/>
      <c r="E26" s="318"/>
      <c r="F26" s="318"/>
      <c r="G26" s="318"/>
      <c r="H26" s="318"/>
    </row>
    <row r="27" spans="1:8" ht="20.100000000000001" customHeight="1">
      <c r="A27" s="316" t="s">
        <v>138</v>
      </c>
      <c r="B27" s="316"/>
      <c r="C27" s="317"/>
      <c r="D27" s="318"/>
      <c r="E27" s="318"/>
      <c r="F27" s="318"/>
      <c r="G27" s="318"/>
      <c r="H27" s="318"/>
    </row>
    <row r="28" spans="1:8" ht="20.100000000000001" customHeight="1">
      <c r="A28" s="316" t="s">
        <v>125</v>
      </c>
      <c r="B28" s="316"/>
      <c r="C28" s="317"/>
      <c r="D28" s="318"/>
      <c r="E28" s="318"/>
      <c r="F28" s="318"/>
      <c r="G28" s="318"/>
      <c r="H28" s="318"/>
    </row>
    <row r="29" spans="1:8" ht="20.100000000000001" customHeight="1">
      <c r="A29" s="316" t="s">
        <v>126</v>
      </c>
      <c r="B29" s="316"/>
      <c r="C29" s="317"/>
      <c r="D29" s="318"/>
      <c r="E29" s="318"/>
      <c r="F29" s="318"/>
      <c r="G29" s="318"/>
      <c r="H29" s="318"/>
    </row>
    <row r="30" spans="1:8" ht="20.100000000000001" customHeight="1">
      <c r="A30" s="316" t="s">
        <v>139</v>
      </c>
      <c r="B30" s="316"/>
      <c r="C30" s="317"/>
      <c r="D30" s="318"/>
      <c r="E30" s="318"/>
      <c r="F30" s="318"/>
      <c r="G30" s="318"/>
      <c r="H30" s="318"/>
    </row>
    <row r="31" spans="1:8" ht="20.100000000000001" customHeight="1">
      <c r="A31" s="316" t="s">
        <v>140</v>
      </c>
      <c r="B31" s="316"/>
      <c r="C31" s="317"/>
      <c r="D31" s="318"/>
      <c r="E31" s="326"/>
      <c r="F31" s="109" t="s">
        <v>141</v>
      </c>
      <c r="G31" s="325"/>
      <c r="H31" s="325"/>
    </row>
    <row r="32" spans="1:8" ht="20.100000000000001" customHeight="1">
      <c r="A32" s="316" t="s">
        <v>142</v>
      </c>
      <c r="B32" s="316"/>
      <c r="C32" s="317"/>
      <c r="D32" s="318"/>
      <c r="E32" s="326"/>
      <c r="F32" s="109" t="s">
        <v>130</v>
      </c>
      <c r="G32" s="329"/>
      <c r="H32" s="329"/>
    </row>
    <row r="33" spans="1:8" ht="20.100000000000001" customHeight="1"/>
    <row r="34" spans="1:8" ht="20.100000000000001" customHeight="1"/>
    <row r="36" spans="1:8" ht="13.15" customHeight="1">
      <c r="A36" s="323" t="s">
        <v>242</v>
      </c>
      <c r="B36" s="323"/>
      <c r="C36" s="323"/>
      <c r="D36" s="323"/>
      <c r="E36" s="323"/>
      <c r="F36" s="323"/>
      <c r="G36" s="323"/>
      <c r="H36" s="323"/>
    </row>
    <row r="38" spans="1:8">
      <c r="A38" s="324" t="s">
        <v>184</v>
      </c>
      <c r="B38" s="324"/>
      <c r="C38" s="324"/>
      <c r="D38" s="324"/>
      <c r="E38" s="324"/>
      <c r="F38" s="324"/>
      <c r="G38" s="324"/>
      <c r="H38" s="324"/>
    </row>
    <row r="39" spans="1:8">
      <c r="A39" s="324" t="s">
        <v>185</v>
      </c>
      <c r="B39" s="324"/>
      <c r="C39" s="324"/>
      <c r="D39" s="324"/>
      <c r="E39" s="324"/>
      <c r="F39" s="324"/>
      <c r="G39" s="324"/>
      <c r="H39" s="324"/>
    </row>
  </sheetData>
  <mergeCells count="41">
    <mergeCell ref="A18:F18"/>
    <mergeCell ref="A32:B32"/>
    <mergeCell ref="G32:H32"/>
    <mergeCell ref="A25:H25"/>
    <mergeCell ref="A26:B26"/>
    <mergeCell ref="C26:H26"/>
    <mergeCell ref="A27:B27"/>
    <mergeCell ref="C27:H27"/>
    <mergeCell ref="A28:B28"/>
    <mergeCell ref="C28:H28"/>
    <mergeCell ref="A20:B20"/>
    <mergeCell ref="A21:H21"/>
    <mergeCell ref="A23:H23"/>
    <mergeCell ref="A36:H36"/>
    <mergeCell ref="A38:H38"/>
    <mergeCell ref="A39:H39"/>
    <mergeCell ref="A29:B29"/>
    <mergeCell ref="C29:H29"/>
    <mergeCell ref="A30:B30"/>
    <mergeCell ref="C30:H30"/>
    <mergeCell ref="A31:B31"/>
    <mergeCell ref="G31:H31"/>
    <mergeCell ref="C31:E31"/>
    <mergeCell ref="C32:E32"/>
    <mergeCell ref="A9:B9"/>
    <mergeCell ref="C9:H9"/>
    <mergeCell ref="A10:H10"/>
    <mergeCell ref="A12:A17"/>
    <mergeCell ref="A6:B6"/>
    <mergeCell ref="C6:H6"/>
    <mergeCell ref="A7:B7"/>
    <mergeCell ref="A8:B8"/>
    <mergeCell ref="C8:F8"/>
    <mergeCell ref="D12:D17"/>
    <mergeCell ref="A5:B5"/>
    <mergeCell ref="C5:H5"/>
    <mergeCell ref="A1:H2"/>
    <mergeCell ref="A3:B3"/>
    <mergeCell ref="C3:H3"/>
    <mergeCell ref="A4:B4"/>
    <mergeCell ref="C4:H4"/>
  </mergeCells>
  <pageMargins left="0.511811024" right="0.511811024" top="0.78740157499999996" bottom="0.78740157499999996" header="0.31496062000000002" footer="0.31496062000000002"/>
  <pageSetup paperSize="9" scale="5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4878D8-2A00-498E-8472-6D6DC701E73A}">
  <sheetPr>
    <tabColor rgb="FFFFC000"/>
  </sheetPr>
  <dimension ref="A2:R11"/>
  <sheetViews>
    <sheetView zoomScale="80" zoomScaleNormal="80" workbookViewId="0">
      <pane xSplit="6" ySplit="5" topLeftCell="G6" activePane="bottomRight" state="frozen"/>
      <selection pane="topRight" activeCell="E1" sqref="E1"/>
      <selection pane="bottomLeft" activeCell="A6" sqref="A6"/>
      <selection pane="bottomRight" activeCell="J8" sqref="J8"/>
    </sheetView>
  </sheetViews>
  <sheetFormatPr defaultRowHeight="15"/>
  <cols>
    <col min="3" max="3" width="12" customWidth="1"/>
    <col min="5" max="5" width="28.28515625" customWidth="1"/>
    <col min="6" max="6" width="22.7109375" customWidth="1"/>
    <col min="7" max="7" width="23.42578125" customWidth="1"/>
    <col min="8" max="8" width="20.7109375" customWidth="1"/>
    <col min="9" max="9" width="34.7109375" customWidth="1"/>
    <col min="10" max="10" width="17.85546875" bestFit="1" customWidth="1"/>
    <col min="11" max="11" width="21.5703125" bestFit="1" customWidth="1"/>
    <col min="12" max="12" width="23.5703125" bestFit="1" customWidth="1"/>
    <col min="13" max="13" width="17.140625" customWidth="1"/>
    <col min="14" max="14" width="14.28515625" bestFit="1" customWidth="1"/>
    <col min="15" max="15" width="12" customWidth="1"/>
    <col min="16" max="16" width="10.140625" customWidth="1"/>
    <col min="17" max="17" width="9.7109375" customWidth="1"/>
    <col min="18" max="18" width="10.28515625" customWidth="1"/>
  </cols>
  <sheetData>
    <row r="2" spans="1:18" ht="31.9" customHeight="1">
      <c r="A2" s="166" t="s">
        <v>164</v>
      </c>
      <c r="B2" s="166"/>
      <c r="C2" s="164" t="s">
        <v>232</v>
      </c>
      <c r="D2" s="164"/>
      <c r="E2" s="164"/>
    </row>
    <row r="3" spans="1:18" ht="64.900000000000006" customHeight="1">
      <c r="A3" s="167" t="s">
        <v>165</v>
      </c>
      <c r="B3" s="167"/>
      <c r="C3" s="164" t="s">
        <v>233</v>
      </c>
      <c r="D3" s="164"/>
      <c r="E3" s="164"/>
    </row>
    <row r="4" spans="1:18" ht="31.15" customHeight="1">
      <c r="C4" s="165"/>
      <c r="D4" s="165"/>
    </row>
    <row r="5" spans="1:18" ht="69" customHeight="1">
      <c r="A5" s="173" t="s">
        <v>238</v>
      </c>
      <c r="B5" s="174"/>
      <c r="C5" s="173" t="s">
        <v>147</v>
      </c>
      <c r="D5" s="174"/>
      <c r="E5" s="122" t="s">
        <v>157</v>
      </c>
      <c r="F5" s="123" t="s">
        <v>195</v>
      </c>
      <c r="G5" s="122" t="s">
        <v>159</v>
      </c>
      <c r="H5" s="124" t="s">
        <v>160</v>
      </c>
      <c r="I5" s="124" t="s">
        <v>163</v>
      </c>
      <c r="J5" s="124" t="s">
        <v>161</v>
      </c>
      <c r="K5" s="124" t="s">
        <v>162</v>
      </c>
      <c r="L5" s="124" t="s">
        <v>191</v>
      </c>
      <c r="M5" s="139" t="s">
        <v>107</v>
      </c>
      <c r="N5" s="139" t="s">
        <v>76</v>
      </c>
      <c r="O5" s="139" t="s">
        <v>167</v>
      </c>
      <c r="P5" s="154" t="s">
        <v>168</v>
      </c>
      <c r="Q5" s="139" t="s">
        <v>169</v>
      </c>
      <c r="R5" s="139" t="s">
        <v>170</v>
      </c>
    </row>
    <row r="6" spans="1:18" ht="42" customHeight="1">
      <c r="A6" s="166">
        <v>1</v>
      </c>
      <c r="B6" s="166"/>
      <c r="C6" s="170">
        <v>1</v>
      </c>
      <c r="D6" s="171"/>
      <c r="E6" s="125" t="s">
        <v>197</v>
      </c>
      <c r="F6" s="172" t="s">
        <v>196</v>
      </c>
      <c r="G6" s="126" t="s">
        <v>211</v>
      </c>
      <c r="H6" s="138">
        <v>7884.52</v>
      </c>
      <c r="I6" s="131" t="s">
        <v>208</v>
      </c>
      <c r="J6" s="128">
        <v>2025</v>
      </c>
      <c r="K6" s="127" t="s">
        <v>234</v>
      </c>
      <c r="L6" s="128" t="s">
        <v>235</v>
      </c>
      <c r="M6" s="132">
        <v>0.02</v>
      </c>
      <c r="N6" s="132">
        <v>0.03</v>
      </c>
      <c r="O6" s="153">
        <v>6.7900000000000002E-2</v>
      </c>
      <c r="P6" s="168">
        <v>1.6500000000000001E-2</v>
      </c>
      <c r="Q6" s="169">
        <v>7.5999999999999998E-2</v>
      </c>
      <c r="R6" s="132">
        <v>2.5000000000000001E-2</v>
      </c>
    </row>
    <row r="7" spans="1:18" ht="42" customHeight="1">
      <c r="A7" s="166"/>
      <c r="B7" s="166"/>
      <c r="C7" s="170">
        <v>2</v>
      </c>
      <c r="D7" s="171"/>
      <c r="E7" s="125" t="s">
        <v>198</v>
      </c>
      <c r="F7" s="172"/>
      <c r="G7" s="126" t="s">
        <v>212</v>
      </c>
      <c r="H7" s="138">
        <v>6680.98</v>
      </c>
      <c r="I7" s="131" t="s">
        <v>216</v>
      </c>
      <c r="J7" s="128">
        <v>2025</v>
      </c>
      <c r="K7" s="127" t="s">
        <v>236</v>
      </c>
      <c r="L7" s="128" t="s">
        <v>237</v>
      </c>
      <c r="M7" s="132">
        <v>0.02</v>
      </c>
      <c r="N7" s="132">
        <v>0.03</v>
      </c>
      <c r="O7" s="153">
        <v>6.7900000000000002E-2</v>
      </c>
      <c r="P7" s="168"/>
      <c r="Q7" s="169"/>
      <c r="R7" s="132">
        <v>2.5000000000000001E-2</v>
      </c>
    </row>
    <row r="8" spans="1:18" ht="42" customHeight="1">
      <c r="A8" s="166"/>
      <c r="B8" s="166"/>
      <c r="C8" s="170">
        <v>3</v>
      </c>
      <c r="D8" s="171"/>
      <c r="E8" s="125" t="s">
        <v>199</v>
      </c>
      <c r="F8" s="172"/>
      <c r="G8" s="126" t="s">
        <v>213</v>
      </c>
      <c r="H8" s="138">
        <v>6564.04</v>
      </c>
      <c r="I8" s="131" t="s">
        <v>216</v>
      </c>
      <c r="J8" s="128">
        <v>2025</v>
      </c>
      <c r="K8" s="127" t="s">
        <v>236</v>
      </c>
      <c r="L8" s="128" t="s">
        <v>237</v>
      </c>
      <c r="M8" s="132">
        <v>0.02</v>
      </c>
      <c r="N8" s="132">
        <v>0.03</v>
      </c>
      <c r="O8" s="153">
        <v>6.7900000000000002E-2</v>
      </c>
      <c r="P8" s="168"/>
      <c r="Q8" s="169"/>
      <c r="R8" s="132">
        <v>2.5000000000000001E-2</v>
      </c>
    </row>
    <row r="9" spans="1:18" ht="42" customHeight="1">
      <c r="A9" s="166"/>
      <c r="B9" s="166"/>
      <c r="C9" s="170">
        <v>4</v>
      </c>
      <c r="D9" s="171"/>
      <c r="E9" s="125" t="s">
        <v>201</v>
      </c>
      <c r="F9" s="172"/>
      <c r="G9" s="126" t="s">
        <v>214</v>
      </c>
      <c r="H9" s="138">
        <v>7802.94</v>
      </c>
      <c r="I9" s="131" t="s">
        <v>216</v>
      </c>
      <c r="J9" s="128">
        <v>2025</v>
      </c>
      <c r="K9" s="127" t="s">
        <v>236</v>
      </c>
      <c r="L9" s="128" t="s">
        <v>237</v>
      </c>
      <c r="M9" s="132">
        <v>0.02</v>
      </c>
      <c r="N9" s="132">
        <v>0.03</v>
      </c>
      <c r="O9" s="153">
        <v>6.7900000000000002E-2</v>
      </c>
      <c r="P9" s="168"/>
      <c r="Q9" s="169"/>
      <c r="R9" s="132">
        <v>0.03</v>
      </c>
    </row>
    <row r="10" spans="1:18" ht="42" customHeight="1">
      <c r="A10" s="166"/>
      <c r="B10" s="166"/>
      <c r="C10" s="170">
        <v>5</v>
      </c>
      <c r="D10" s="171"/>
      <c r="E10" s="155" t="s">
        <v>200</v>
      </c>
      <c r="F10" s="172"/>
      <c r="G10" s="126" t="s">
        <v>211</v>
      </c>
      <c r="H10" s="138">
        <v>7713.89</v>
      </c>
      <c r="I10" s="131" t="s">
        <v>216</v>
      </c>
      <c r="J10" s="128">
        <v>2025</v>
      </c>
      <c r="K10" s="127" t="s">
        <v>236</v>
      </c>
      <c r="L10" s="128" t="s">
        <v>237</v>
      </c>
      <c r="M10" s="132">
        <v>0.02</v>
      </c>
      <c r="N10" s="132">
        <v>0.03</v>
      </c>
      <c r="O10" s="153">
        <v>6.7900000000000002E-2</v>
      </c>
      <c r="P10" s="168"/>
      <c r="Q10" s="169"/>
      <c r="R10" s="132">
        <v>0.03</v>
      </c>
    </row>
    <row r="11" spans="1:18" ht="42" customHeight="1">
      <c r="A11" s="166"/>
      <c r="B11" s="166"/>
      <c r="C11" s="170">
        <v>6</v>
      </c>
      <c r="D11" s="171"/>
      <c r="E11" s="125" t="s">
        <v>202</v>
      </c>
      <c r="F11" s="172"/>
      <c r="G11" s="126" t="s">
        <v>215</v>
      </c>
      <c r="H11" s="138">
        <v>5642.98</v>
      </c>
      <c r="I11" s="131" t="s">
        <v>216</v>
      </c>
      <c r="J11" s="128">
        <v>2025</v>
      </c>
      <c r="K11" s="127" t="s">
        <v>236</v>
      </c>
      <c r="L11" s="128" t="s">
        <v>237</v>
      </c>
      <c r="M11" s="132">
        <v>0.02</v>
      </c>
      <c r="N11" s="132">
        <v>0.03</v>
      </c>
      <c r="O11" s="153">
        <v>6.7900000000000002E-2</v>
      </c>
      <c r="P11" s="168"/>
      <c r="Q11" s="169"/>
      <c r="R11" s="132">
        <v>0.03</v>
      </c>
    </row>
  </sheetData>
  <mergeCells count="17">
    <mergeCell ref="A5:B5"/>
    <mergeCell ref="A6:B11"/>
    <mergeCell ref="C5:D5"/>
    <mergeCell ref="C6:D6"/>
    <mergeCell ref="C7:D7"/>
    <mergeCell ref="P6:P11"/>
    <mergeCell ref="Q6:Q11"/>
    <mergeCell ref="C8:D8"/>
    <mergeCell ref="C9:D9"/>
    <mergeCell ref="C10:D10"/>
    <mergeCell ref="C11:D11"/>
    <mergeCell ref="F6:F11"/>
    <mergeCell ref="C3:E3"/>
    <mergeCell ref="C2:E2"/>
    <mergeCell ref="C4:D4"/>
    <mergeCell ref="A2:B2"/>
    <mergeCell ref="A3:B3"/>
  </mergeCells>
  <phoneticPr fontId="13" type="noConversion"/>
  <pageMargins left="0.51181102362204722" right="0.51181102362204722" top="0.78740157480314965" bottom="0.78740157480314965" header="0.31496062992125984" footer="0.31496062992125984"/>
  <pageSetup paperSize="9" scale="4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01EF8-D126-4CD0-A0FB-908AE192C84B}">
  <sheetPr>
    <tabColor rgb="FF92D050"/>
    <pageSetUpPr fitToPage="1"/>
  </sheetPr>
  <dimension ref="A1:I9"/>
  <sheetViews>
    <sheetView zoomScale="90" zoomScaleNormal="90" workbookViewId="0">
      <selection activeCell="J18" sqref="J18"/>
    </sheetView>
  </sheetViews>
  <sheetFormatPr defaultColWidth="9.28515625" defaultRowHeight="12.75"/>
  <cols>
    <col min="1" max="1" width="7" style="12" customWidth="1"/>
    <col min="2" max="2" width="28.28515625" style="12" bestFit="1" customWidth="1"/>
    <col min="3" max="3" width="21.85546875" style="12" bestFit="1" customWidth="1"/>
    <col min="4" max="4" width="17.85546875" style="12" bestFit="1" customWidth="1"/>
    <col min="5" max="5" width="22.5703125" style="12" bestFit="1" customWidth="1"/>
    <col min="6" max="6" width="18.42578125" style="12" customWidth="1"/>
    <col min="7" max="7" width="15.7109375" style="12" customWidth="1"/>
    <col min="8" max="8" width="13.28515625" style="12" bestFit="1" customWidth="1"/>
    <col min="9" max="9" width="18.42578125" style="12" customWidth="1"/>
    <col min="10" max="16384" width="9.28515625" style="12"/>
  </cols>
  <sheetData>
    <row r="1" spans="1:9" ht="47.45" customHeight="1">
      <c r="A1" s="178"/>
      <c r="B1" s="178"/>
      <c r="C1" s="178"/>
      <c r="D1" s="178"/>
      <c r="E1" s="178"/>
      <c r="F1" s="178"/>
      <c r="G1" s="178"/>
      <c r="H1" s="178"/>
      <c r="I1" s="178"/>
    </row>
    <row r="2" spans="1:9" ht="65.45" customHeight="1">
      <c r="A2" s="118" t="s">
        <v>147</v>
      </c>
      <c r="B2" s="118" t="s">
        <v>148</v>
      </c>
      <c r="C2" s="119" t="s">
        <v>195</v>
      </c>
      <c r="D2" s="119" t="s">
        <v>151</v>
      </c>
      <c r="E2" s="119" t="s">
        <v>152</v>
      </c>
      <c r="F2" s="119" t="s">
        <v>113</v>
      </c>
      <c r="G2" s="119" t="s">
        <v>153</v>
      </c>
      <c r="H2" s="120" t="s">
        <v>114</v>
      </c>
      <c r="I2" s="120" t="s">
        <v>154</v>
      </c>
    </row>
    <row r="3" spans="1:9" ht="30" customHeight="1">
      <c r="A3" s="85">
        <v>1</v>
      </c>
      <c r="B3" s="125" t="s">
        <v>197</v>
      </c>
      <c r="C3" s="175" t="s">
        <v>203</v>
      </c>
      <c r="D3" s="3">
        <v>22</v>
      </c>
      <c r="E3" s="3">
        <v>2</v>
      </c>
      <c r="F3" s="130">
        <f>POSTOS!H6</f>
        <v>7884.52</v>
      </c>
      <c r="G3" s="116">
        <v>5.5</v>
      </c>
      <c r="H3" s="117">
        <f>F3*6%</f>
        <v>473.07</v>
      </c>
      <c r="I3" s="158">
        <f>TRUNC((G3*E3*D3)-H3,2)</f>
        <v>-231.07</v>
      </c>
    </row>
    <row r="4" spans="1:9" ht="30" customHeight="1">
      <c r="A4" s="85">
        <v>2</v>
      </c>
      <c r="B4" s="125" t="s">
        <v>198</v>
      </c>
      <c r="C4" s="176"/>
      <c r="D4" s="3">
        <v>22</v>
      </c>
      <c r="E4" s="3">
        <v>2</v>
      </c>
      <c r="F4" s="130">
        <f>POSTOS!H7</f>
        <v>6680.98</v>
      </c>
      <c r="G4" s="116">
        <v>5.5</v>
      </c>
      <c r="H4" s="117">
        <f t="shared" ref="H4:H8" si="0">F4*6%</f>
        <v>400.86</v>
      </c>
      <c r="I4" s="158">
        <f t="shared" ref="I4:I8" si="1">TRUNC((G4*E4*D4)-H4,2)</f>
        <v>-158.86000000000001</v>
      </c>
    </row>
    <row r="5" spans="1:9" ht="30" customHeight="1">
      <c r="A5" s="85">
        <v>3</v>
      </c>
      <c r="B5" s="125" t="s">
        <v>199</v>
      </c>
      <c r="C5" s="176"/>
      <c r="D5" s="3">
        <v>22</v>
      </c>
      <c r="E5" s="3">
        <v>2</v>
      </c>
      <c r="F5" s="130">
        <f>POSTOS!H8</f>
        <v>6564.04</v>
      </c>
      <c r="G5" s="116">
        <v>5.5</v>
      </c>
      <c r="H5" s="117">
        <f t="shared" si="0"/>
        <v>393.84</v>
      </c>
      <c r="I5" s="158">
        <f t="shared" si="1"/>
        <v>-151.84</v>
      </c>
    </row>
    <row r="6" spans="1:9" ht="30" customHeight="1">
      <c r="A6" s="85">
        <v>4</v>
      </c>
      <c r="B6" s="125" t="s">
        <v>201</v>
      </c>
      <c r="C6" s="176"/>
      <c r="D6" s="3">
        <v>22</v>
      </c>
      <c r="E6" s="3">
        <v>2</v>
      </c>
      <c r="F6" s="130">
        <f>POSTOS!H9</f>
        <v>7802.94</v>
      </c>
      <c r="G6" s="116">
        <v>5.5</v>
      </c>
      <c r="H6" s="117">
        <f t="shared" si="0"/>
        <v>468.18</v>
      </c>
      <c r="I6" s="158">
        <f t="shared" si="1"/>
        <v>-226.18</v>
      </c>
    </row>
    <row r="7" spans="1:9" ht="30" customHeight="1">
      <c r="A7" s="85">
        <v>5</v>
      </c>
      <c r="B7" s="155" t="s">
        <v>200</v>
      </c>
      <c r="C7" s="176"/>
      <c r="D7" s="3">
        <v>22</v>
      </c>
      <c r="E7" s="3">
        <v>2</v>
      </c>
      <c r="F7" s="130">
        <f>POSTOS!H10</f>
        <v>7713.89</v>
      </c>
      <c r="G7" s="116">
        <v>5.5</v>
      </c>
      <c r="H7" s="117">
        <f t="shared" si="0"/>
        <v>462.83</v>
      </c>
      <c r="I7" s="158">
        <f t="shared" si="1"/>
        <v>-220.83</v>
      </c>
    </row>
    <row r="8" spans="1:9" ht="30" customHeight="1">
      <c r="A8" s="85">
        <v>6</v>
      </c>
      <c r="B8" s="125" t="s">
        <v>202</v>
      </c>
      <c r="C8" s="177"/>
      <c r="D8" s="3">
        <v>22</v>
      </c>
      <c r="E8" s="3">
        <v>2</v>
      </c>
      <c r="F8" s="130">
        <f>POSTOS!H11</f>
        <v>5642.98</v>
      </c>
      <c r="G8" s="116">
        <v>5.5</v>
      </c>
      <c r="H8" s="117">
        <f t="shared" si="0"/>
        <v>338.58</v>
      </c>
      <c r="I8" s="158">
        <f t="shared" si="1"/>
        <v>-96.58</v>
      </c>
    </row>
    <row r="9" spans="1:9">
      <c r="A9" s="114"/>
      <c r="B9" s="50"/>
      <c r="C9" s="50"/>
      <c r="D9" s="50"/>
      <c r="E9" s="50"/>
      <c r="F9" s="50"/>
      <c r="G9" s="50"/>
    </row>
  </sheetData>
  <mergeCells count="2">
    <mergeCell ref="C3:C8"/>
    <mergeCell ref="A1:I1"/>
  </mergeCells>
  <pageMargins left="0.511811024" right="0.511811024" top="0.78740157499999996" bottom="0.78740157499999996" header="0.31496062000000002" footer="0.31496062000000002"/>
  <pageSetup paperSize="9" scale="52" fitToHeight="0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B41C9-A71A-4ED1-A5C3-7F77F7F8FB15}">
  <sheetPr>
    <tabColor theme="5" tint="0.39997558519241921"/>
    <pageSetUpPr fitToPage="1"/>
  </sheetPr>
  <dimension ref="A1:H8"/>
  <sheetViews>
    <sheetView zoomScale="90" zoomScaleNormal="90" workbookViewId="0">
      <selection activeCell="M15" sqref="M15"/>
    </sheetView>
  </sheetViews>
  <sheetFormatPr defaultColWidth="9.28515625" defaultRowHeight="12.75"/>
  <cols>
    <col min="1" max="1" width="4.7109375" style="12" bestFit="1" customWidth="1"/>
    <col min="2" max="2" width="28.28515625" style="12" bestFit="1" customWidth="1"/>
    <col min="3" max="3" width="21.85546875" style="12" bestFit="1" customWidth="1"/>
    <col min="4" max="4" width="19.28515625" style="12" bestFit="1" customWidth="1"/>
    <col min="5" max="5" width="17.85546875" style="12" bestFit="1" customWidth="1"/>
    <col min="6" max="6" width="13.5703125" style="12" bestFit="1" customWidth="1"/>
    <col min="7" max="7" width="15.7109375" style="12" customWidth="1"/>
    <col min="8" max="8" width="17.28515625" style="12" bestFit="1" customWidth="1"/>
    <col min="9" max="16384" width="9.28515625" style="12"/>
  </cols>
  <sheetData>
    <row r="1" spans="1:8" ht="53.45" customHeight="1">
      <c r="A1" s="178"/>
      <c r="B1" s="178"/>
      <c r="C1" s="178"/>
      <c r="D1" s="178"/>
      <c r="E1" s="178"/>
      <c r="F1" s="178"/>
      <c r="G1" s="178"/>
      <c r="H1" s="178"/>
    </row>
    <row r="2" spans="1:8" ht="72.599999999999994" customHeight="1">
      <c r="A2" s="118" t="s">
        <v>147</v>
      </c>
      <c r="B2" s="118" t="s">
        <v>148</v>
      </c>
      <c r="C2" s="119" t="s">
        <v>158</v>
      </c>
      <c r="D2" s="119" t="s">
        <v>178</v>
      </c>
      <c r="E2" s="119" t="s">
        <v>151</v>
      </c>
      <c r="F2" s="119" t="s">
        <v>175</v>
      </c>
      <c r="G2" s="119" t="s">
        <v>176</v>
      </c>
      <c r="H2" s="120" t="s">
        <v>177</v>
      </c>
    </row>
    <row r="3" spans="1:8" ht="30" customHeight="1">
      <c r="A3" s="85">
        <v>1</v>
      </c>
      <c r="B3" s="125" t="s">
        <v>197</v>
      </c>
      <c r="C3" s="175" t="s">
        <v>203</v>
      </c>
      <c r="D3" s="116">
        <v>45.6</v>
      </c>
      <c r="E3" s="3">
        <v>22</v>
      </c>
      <c r="F3" s="137">
        <v>0</v>
      </c>
      <c r="G3" s="116">
        <v>0</v>
      </c>
      <c r="H3" s="117">
        <f>TRUNC(((D3*E3)-(D3*E3*F3))+G3,2)</f>
        <v>1003.2</v>
      </c>
    </row>
    <row r="4" spans="1:8" ht="30" customHeight="1">
      <c r="A4" s="85">
        <v>2</v>
      </c>
      <c r="B4" s="125" t="s">
        <v>198</v>
      </c>
      <c r="C4" s="176"/>
      <c r="D4" s="116">
        <v>45.6</v>
      </c>
      <c r="E4" s="3">
        <v>22</v>
      </c>
      <c r="F4" s="137">
        <v>0</v>
      </c>
      <c r="G4" s="116">
        <v>0</v>
      </c>
      <c r="H4" s="117">
        <f t="shared" ref="H4:H8" si="0">TRUNC(((D4*E4)-(D4*E4*F4))+G4,2)</f>
        <v>1003.2</v>
      </c>
    </row>
    <row r="5" spans="1:8" ht="30" customHeight="1">
      <c r="A5" s="85">
        <v>3</v>
      </c>
      <c r="B5" s="125" t="s">
        <v>199</v>
      </c>
      <c r="C5" s="176"/>
      <c r="D5" s="116">
        <v>45.6</v>
      </c>
      <c r="E5" s="3">
        <v>22</v>
      </c>
      <c r="F5" s="137">
        <v>0</v>
      </c>
      <c r="G5" s="116">
        <v>0</v>
      </c>
      <c r="H5" s="117">
        <f t="shared" si="0"/>
        <v>1003.2</v>
      </c>
    </row>
    <row r="6" spans="1:8" ht="30" customHeight="1">
      <c r="A6" s="85">
        <v>4</v>
      </c>
      <c r="B6" s="125" t="s">
        <v>201</v>
      </c>
      <c r="C6" s="176"/>
      <c r="D6" s="116">
        <v>45.6</v>
      </c>
      <c r="E6" s="3">
        <v>22</v>
      </c>
      <c r="F6" s="137">
        <v>0</v>
      </c>
      <c r="G6" s="116">
        <v>0</v>
      </c>
      <c r="H6" s="117">
        <f t="shared" si="0"/>
        <v>1003.2</v>
      </c>
    </row>
    <row r="7" spans="1:8" ht="30" customHeight="1">
      <c r="A7" s="85">
        <v>5</v>
      </c>
      <c r="B7" s="155" t="s">
        <v>200</v>
      </c>
      <c r="C7" s="176"/>
      <c r="D7" s="116">
        <v>45.6</v>
      </c>
      <c r="E7" s="3">
        <v>22</v>
      </c>
      <c r="F7" s="137">
        <v>0</v>
      </c>
      <c r="G7" s="116">
        <v>0</v>
      </c>
      <c r="H7" s="117">
        <f t="shared" si="0"/>
        <v>1003.2</v>
      </c>
    </row>
    <row r="8" spans="1:8" ht="30" customHeight="1">
      <c r="A8" s="85">
        <v>6</v>
      </c>
      <c r="B8" s="125" t="s">
        <v>202</v>
      </c>
      <c r="C8" s="177"/>
      <c r="D8" s="116">
        <v>45.6</v>
      </c>
      <c r="E8" s="3">
        <v>22</v>
      </c>
      <c r="F8" s="137">
        <v>0</v>
      </c>
      <c r="G8" s="116">
        <v>0</v>
      </c>
      <c r="H8" s="117">
        <f t="shared" si="0"/>
        <v>1003.2</v>
      </c>
    </row>
  </sheetData>
  <mergeCells count="2">
    <mergeCell ref="C3:C8"/>
    <mergeCell ref="A1:H1"/>
  </mergeCells>
  <pageMargins left="0.511811024" right="0.511811024" top="0.78740157499999996" bottom="0.78740157499999996" header="0.31496062000000002" footer="0.31496062000000002"/>
  <pageSetup paperSize="9" scale="61" fitToHeight="0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722D8-2CB1-446F-8F5C-6DE23A7452D4}">
  <sheetPr>
    <pageSetUpPr fitToPage="1"/>
  </sheetPr>
  <dimension ref="A1:H131"/>
  <sheetViews>
    <sheetView topLeftCell="A45" zoomScale="85" zoomScaleNormal="85" workbookViewId="0">
      <selection activeCell="E61" sqref="E61"/>
    </sheetView>
  </sheetViews>
  <sheetFormatPr defaultColWidth="9.28515625" defaultRowHeight="12.75"/>
  <cols>
    <col min="1" max="1" width="6.28515625" style="43" customWidth="1"/>
    <col min="2" max="2" width="42.42578125" style="44" customWidth="1"/>
    <col min="3" max="3" width="18" style="44" customWidth="1"/>
    <col min="4" max="4" width="16" style="45" customWidth="1"/>
    <col min="5" max="5" width="27.7109375" style="46" customWidth="1"/>
    <col min="6" max="6" width="31.28515625" style="2" customWidth="1"/>
    <col min="7" max="7" width="9.28515625" style="2"/>
    <col min="8" max="8" width="15.7109375" style="2" customWidth="1"/>
    <col min="9" max="16384" width="9.28515625" style="2"/>
  </cols>
  <sheetData>
    <row r="1" spans="1:7" ht="15" customHeight="1">
      <c r="A1" s="179" t="s">
        <v>0</v>
      </c>
      <c r="B1" s="180"/>
      <c r="C1" s="180"/>
      <c r="D1" s="180"/>
      <c r="E1" s="181"/>
    </row>
    <row r="2" spans="1:7" ht="13.5" customHeight="1" thickBot="1">
      <c r="A2" s="182"/>
      <c r="B2" s="183"/>
      <c r="C2" s="183"/>
      <c r="D2" s="183"/>
      <c r="E2" s="184"/>
    </row>
    <row r="3" spans="1:7" ht="15" customHeight="1">
      <c r="A3" s="185" t="s">
        <v>105</v>
      </c>
      <c r="B3" s="186"/>
      <c r="C3" s="187"/>
      <c r="D3" s="188" t="s">
        <v>205</v>
      </c>
      <c r="E3" s="189"/>
    </row>
    <row r="4" spans="1:7" ht="15" customHeight="1">
      <c r="A4" s="185" t="s">
        <v>106</v>
      </c>
      <c r="B4" s="186"/>
      <c r="C4" s="187"/>
      <c r="D4" s="190" t="str">
        <f>POSTOS!C2</f>
        <v>PREGÃO ELETRÔNICO XX/2025</v>
      </c>
      <c r="E4" s="191"/>
    </row>
    <row r="5" spans="1:7" ht="14.45" customHeight="1">
      <c r="A5" s="201" t="s">
        <v>144</v>
      </c>
      <c r="B5" s="202"/>
      <c r="C5" s="203"/>
      <c r="D5" s="200" t="str">
        <f>POSTOS!C3</f>
        <v>XX/XX/2025</v>
      </c>
      <c r="E5" s="200"/>
    </row>
    <row r="6" spans="1:7">
      <c r="A6" s="210" t="s">
        <v>1</v>
      </c>
      <c r="B6" s="211"/>
      <c r="C6" s="211"/>
      <c r="D6" s="211"/>
      <c r="E6" s="212"/>
    </row>
    <row r="7" spans="1:7" ht="31.5" customHeight="1">
      <c r="A7" s="3" t="s">
        <v>2</v>
      </c>
      <c r="B7" s="4" t="s">
        <v>3</v>
      </c>
      <c r="C7" s="213" t="str">
        <f>POSTOS!C3</f>
        <v>XX/XX/2025</v>
      </c>
      <c r="D7" s="214"/>
      <c r="E7" s="215"/>
    </row>
    <row r="8" spans="1:7" ht="16.149999999999999" customHeight="1">
      <c r="A8" s="3" t="s">
        <v>4</v>
      </c>
      <c r="B8" s="4" t="s">
        <v>5</v>
      </c>
      <c r="C8" s="216" t="s">
        <v>204</v>
      </c>
      <c r="D8" s="217"/>
      <c r="E8" s="218"/>
    </row>
    <row r="9" spans="1:7" ht="22.5" customHeight="1">
      <c r="A9" s="3" t="s">
        <v>6</v>
      </c>
      <c r="B9" s="4" t="s">
        <v>7</v>
      </c>
      <c r="C9" s="216" t="str">
        <f>POSTOS!L6</f>
        <v>DF000390/2025</v>
      </c>
      <c r="D9" s="217"/>
      <c r="E9" s="218"/>
    </row>
    <row r="10" spans="1:7" ht="32.25" customHeight="1">
      <c r="A10" s="3" t="s">
        <v>8</v>
      </c>
      <c r="B10" s="4" t="s">
        <v>9</v>
      </c>
      <c r="C10" s="216">
        <v>24</v>
      </c>
      <c r="D10" s="217"/>
      <c r="E10" s="218"/>
    </row>
    <row r="11" spans="1:7">
      <c r="A11" s="210" t="s">
        <v>10</v>
      </c>
      <c r="B11" s="211"/>
      <c r="C11" s="211"/>
      <c r="D11" s="211"/>
      <c r="E11" s="212"/>
    </row>
    <row r="12" spans="1:7" ht="33.75" customHeight="1">
      <c r="A12" s="192" t="s">
        <v>11</v>
      </c>
      <c r="B12" s="193"/>
      <c r="C12" s="105" t="s">
        <v>12</v>
      </c>
      <c r="D12" s="194" t="s">
        <v>121</v>
      </c>
      <c r="E12" s="195"/>
    </row>
    <row r="13" spans="1:7" ht="24.75" customHeight="1">
      <c r="A13" s="196" t="s">
        <v>197</v>
      </c>
      <c r="B13" s="197"/>
      <c r="C13" s="6" t="s">
        <v>143</v>
      </c>
      <c r="D13" s="198">
        <v>5</v>
      </c>
      <c r="E13" s="199"/>
    </row>
    <row r="14" spans="1:7" ht="23.25" customHeight="1">
      <c r="A14" s="204" t="s">
        <v>14</v>
      </c>
      <c r="B14" s="205"/>
      <c r="C14" s="205"/>
      <c r="D14" s="205"/>
      <c r="E14" s="206"/>
    </row>
    <row r="15" spans="1:7">
      <c r="A15" s="207" t="s">
        <v>15</v>
      </c>
      <c r="B15" s="208"/>
      <c r="C15" s="208"/>
      <c r="D15" s="208"/>
      <c r="E15" s="209"/>
    </row>
    <row r="16" spans="1:7" ht="27.75" customHeight="1">
      <c r="A16" s="222" t="s">
        <v>16</v>
      </c>
      <c r="B16" s="223"/>
      <c r="C16" s="223"/>
      <c r="D16" s="224"/>
      <c r="E16" s="47" t="s">
        <v>17</v>
      </c>
      <c r="G16" s="7"/>
    </row>
    <row r="17" spans="1:8" ht="31.5" customHeight="1">
      <c r="A17" s="3">
        <v>1</v>
      </c>
      <c r="B17" s="8" t="s">
        <v>96</v>
      </c>
      <c r="C17" s="198" t="s">
        <v>206</v>
      </c>
      <c r="D17" s="231"/>
      <c r="E17" s="199"/>
    </row>
    <row r="18" spans="1:8" ht="31.5" customHeight="1">
      <c r="A18" s="3">
        <v>2</v>
      </c>
      <c r="B18" s="8" t="s">
        <v>18</v>
      </c>
      <c r="C18" s="198" t="s">
        <v>207</v>
      </c>
      <c r="D18" s="231"/>
      <c r="E18" s="199"/>
    </row>
    <row r="19" spans="1:8" ht="31.5" customHeight="1">
      <c r="A19" s="3">
        <v>3</v>
      </c>
      <c r="B19" s="8" t="s">
        <v>19</v>
      </c>
      <c r="C19" s="232">
        <f>POSTOS!H6</f>
        <v>7884.52</v>
      </c>
      <c r="D19" s="233"/>
      <c r="E19" s="234"/>
    </row>
    <row r="20" spans="1:8" ht="48" customHeight="1">
      <c r="A20" s="3">
        <v>4</v>
      </c>
      <c r="B20" s="8" t="s">
        <v>20</v>
      </c>
      <c r="C20" s="198" t="s">
        <v>208</v>
      </c>
      <c r="D20" s="231"/>
      <c r="E20" s="199"/>
    </row>
    <row r="21" spans="1:8" ht="28.5" customHeight="1">
      <c r="A21" s="3">
        <v>5</v>
      </c>
      <c r="B21" s="9" t="s">
        <v>21</v>
      </c>
      <c r="C21" s="235" t="s">
        <v>234</v>
      </c>
      <c r="D21" s="236"/>
      <c r="E21" s="237"/>
    </row>
    <row r="22" spans="1:8" s="5" customFormat="1" ht="27" customHeight="1">
      <c r="A22" s="219" t="s">
        <v>22</v>
      </c>
      <c r="B22" s="220"/>
      <c r="C22" s="220"/>
      <c r="D22" s="220"/>
      <c r="E22" s="221"/>
    </row>
    <row r="23" spans="1:8" s="5" customFormat="1" ht="22.5" customHeight="1">
      <c r="A23" s="48">
        <v>1</v>
      </c>
      <c r="B23" s="222" t="s">
        <v>23</v>
      </c>
      <c r="C23" s="223"/>
      <c r="D23" s="224"/>
      <c r="E23" s="47" t="s">
        <v>17</v>
      </c>
    </row>
    <row r="24" spans="1:8">
      <c r="A24" s="103" t="s">
        <v>2</v>
      </c>
      <c r="B24" s="104" t="s">
        <v>25</v>
      </c>
      <c r="C24" s="225"/>
      <c r="D24" s="226"/>
      <c r="E24" s="57">
        <f>C19</f>
        <v>7884.52</v>
      </c>
    </row>
    <row r="25" spans="1:8">
      <c r="A25" s="10" t="s">
        <v>4</v>
      </c>
      <c r="B25" s="49" t="s">
        <v>26</v>
      </c>
      <c r="C25" s="227"/>
      <c r="D25" s="228"/>
      <c r="E25" s="58"/>
    </row>
    <row r="26" spans="1:8">
      <c r="A26" s="10" t="s">
        <v>6</v>
      </c>
      <c r="B26" s="49" t="s">
        <v>27</v>
      </c>
      <c r="C26" s="227"/>
      <c r="D26" s="228"/>
      <c r="E26" s="58"/>
    </row>
    <row r="27" spans="1:8">
      <c r="A27" s="10" t="s">
        <v>8</v>
      </c>
      <c r="B27" s="49" t="s">
        <v>28</v>
      </c>
      <c r="C27" s="229"/>
      <c r="D27" s="230"/>
      <c r="E27" s="58"/>
      <c r="H27" s="11"/>
    </row>
    <row r="28" spans="1:8">
      <c r="A28" s="10" t="s">
        <v>29</v>
      </c>
      <c r="B28" s="49" t="s">
        <v>30</v>
      </c>
      <c r="C28" s="252"/>
      <c r="D28" s="230"/>
      <c r="E28" s="58"/>
      <c r="F28" s="50"/>
    </row>
    <row r="29" spans="1:8">
      <c r="A29" s="253" t="s">
        <v>33</v>
      </c>
      <c r="B29" s="254"/>
      <c r="C29" s="254"/>
      <c r="D29" s="255"/>
      <c r="E29" s="57">
        <f>SUM(E24:E28)</f>
        <v>7884.52</v>
      </c>
    </row>
    <row r="30" spans="1:8" s="5" customFormat="1" ht="25.5" customHeight="1">
      <c r="A30" s="256" t="s">
        <v>34</v>
      </c>
      <c r="B30" s="257"/>
      <c r="C30" s="257"/>
      <c r="D30" s="258"/>
      <c r="E30" s="57">
        <f>SUM(E29:E29)</f>
        <v>7884.52</v>
      </c>
    </row>
    <row r="31" spans="1:8" s="5" customFormat="1" ht="25.5" customHeight="1">
      <c r="A31" s="219" t="s">
        <v>35</v>
      </c>
      <c r="B31" s="220"/>
      <c r="C31" s="220"/>
      <c r="D31" s="220"/>
      <c r="E31" s="221"/>
    </row>
    <row r="32" spans="1:8" s="5" customFormat="1" ht="25.5" customHeight="1">
      <c r="A32" s="13"/>
      <c r="B32" s="259" t="s">
        <v>36</v>
      </c>
      <c r="C32" s="259"/>
      <c r="D32" s="259"/>
      <c r="E32" s="260"/>
    </row>
    <row r="33" spans="1:7" s="5" customFormat="1" ht="25.5" customHeight="1">
      <c r="A33" s="48" t="s">
        <v>37</v>
      </c>
      <c r="B33" s="222" t="s">
        <v>38</v>
      </c>
      <c r="C33" s="223"/>
      <c r="D33" s="224"/>
      <c r="E33" s="47" t="s">
        <v>17</v>
      </c>
      <c r="G33" s="14"/>
    </row>
    <row r="34" spans="1:7" s="5" customFormat="1" ht="25.5" customHeight="1">
      <c r="A34" s="15" t="s">
        <v>2</v>
      </c>
      <c r="B34" s="16" t="s">
        <v>116</v>
      </c>
      <c r="C34" s="17"/>
      <c r="D34" s="62">
        <f>(1/12)</f>
        <v>8.3333000000000004E-2</v>
      </c>
      <c r="E34" s="57">
        <f>TRUNC($E$30*D34,2)</f>
        <v>657.04</v>
      </c>
    </row>
    <row r="35" spans="1:7" s="5" customFormat="1" ht="25.5" customHeight="1">
      <c r="A35" s="15" t="s">
        <v>4</v>
      </c>
      <c r="B35" s="238" t="s">
        <v>115</v>
      </c>
      <c r="C35" s="239"/>
      <c r="D35" s="60">
        <v>0.121</v>
      </c>
      <c r="E35" s="57">
        <f>TRUNC($E$30*D35,2)</f>
        <v>954.02</v>
      </c>
    </row>
    <row r="36" spans="1:7" s="5" customFormat="1" ht="25.5" customHeight="1">
      <c r="A36" s="240" t="s">
        <v>33</v>
      </c>
      <c r="B36" s="241"/>
      <c r="C36" s="242"/>
      <c r="D36" s="61">
        <f>SUM(D34:D35)</f>
        <v>0.20433000000000001</v>
      </c>
      <c r="E36" s="57">
        <f>SUM(E34:E35)</f>
        <v>1611.06</v>
      </c>
    </row>
    <row r="37" spans="1:7" s="5" customFormat="1" ht="25.5" customHeight="1" thickBot="1">
      <c r="A37" s="243" t="s">
        <v>39</v>
      </c>
      <c r="B37" s="244"/>
      <c r="C37" s="244"/>
      <c r="D37" s="245"/>
      <c r="E37" s="63">
        <f>SUM(E36:E36)</f>
        <v>1611.06</v>
      </c>
    </row>
    <row r="38" spans="1:7" s="5" customFormat="1" ht="25.5" customHeight="1" thickTop="1" thickBot="1">
      <c r="A38" s="246" t="s">
        <v>40</v>
      </c>
      <c r="B38" s="246"/>
      <c r="C38" s="247"/>
      <c r="D38" s="97" t="s">
        <v>41</v>
      </c>
      <c r="E38" s="66">
        <f>E30</f>
        <v>7884.52</v>
      </c>
    </row>
    <row r="39" spans="1:7" s="5" customFormat="1" ht="22.5" customHeight="1" thickTop="1" thickBot="1">
      <c r="A39" s="248"/>
      <c r="B39" s="248"/>
      <c r="C39" s="249"/>
      <c r="D39" s="97" t="s">
        <v>42</v>
      </c>
      <c r="E39" s="67">
        <f>E37</f>
        <v>1611.06</v>
      </c>
    </row>
    <row r="40" spans="1:7" s="5" customFormat="1" ht="22.5" customHeight="1" thickTop="1">
      <c r="A40" s="248"/>
      <c r="B40" s="248"/>
      <c r="C40" s="249"/>
      <c r="D40" s="65" t="s">
        <v>33</v>
      </c>
      <c r="E40" s="68">
        <f>SUM(E38:E39)</f>
        <v>9495.58</v>
      </c>
    </row>
    <row r="41" spans="1:7" s="5" customFormat="1" ht="42" customHeight="1">
      <c r="A41" s="250" t="s">
        <v>117</v>
      </c>
      <c r="B41" s="251"/>
      <c r="C41" s="251"/>
      <c r="D41" s="251"/>
      <c r="E41" s="251"/>
      <c r="F41" s="18"/>
    </row>
    <row r="42" spans="1:7" s="5" customFormat="1" ht="22.5" customHeight="1">
      <c r="A42" s="48" t="s">
        <v>43</v>
      </c>
      <c r="B42" s="222" t="s">
        <v>44</v>
      </c>
      <c r="C42" s="223"/>
      <c r="D42" s="224"/>
      <c r="E42" s="47" t="s">
        <v>17</v>
      </c>
      <c r="F42" s="18"/>
    </row>
    <row r="43" spans="1:7" s="5" customFormat="1" ht="22.5" customHeight="1">
      <c r="A43" s="1" t="s">
        <v>2</v>
      </c>
      <c r="B43" s="261" t="s">
        <v>13</v>
      </c>
      <c r="C43" s="262"/>
      <c r="D43" s="20">
        <v>0.2</v>
      </c>
      <c r="E43" s="57">
        <f t="shared" ref="E43:E50" si="0">TRUNC($E$40*D43,2)</f>
        <v>1899.11</v>
      </c>
      <c r="F43" s="18"/>
    </row>
    <row r="44" spans="1:7" s="5" customFormat="1" ht="22.5" customHeight="1">
      <c r="A44" s="1" t="s">
        <v>4</v>
      </c>
      <c r="B44" s="261" t="s">
        <v>45</v>
      </c>
      <c r="C44" s="262"/>
      <c r="D44" s="74">
        <v>2.5000000000000001E-2</v>
      </c>
      <c r="E44" s="57">
        <f t="shared" si="0"/>
        <v>237.38</v>
      </c>
      <c r="F44" s="19"/>
    </row>
    <row r="45" spans="1:7" s="5" customFormat="1" ht="22.5" customHeight="1">
      <c r="A45" s="100" t="s">
        <v>6</v>
      </c>
      <c r="B45" s="269" t="s">
        <v>107</v>
      </c>
      <c r="C45" s="270"/>
      <c r="D45" s="133">
        <f>POSTOS!M7</f>
        <v>0.02</v>
      </c>
      <c r="E45" s="57">
        <f t="shared" si="0"/>
        <v>189.91</v>
      </c>
    </row>
    <row r="46" spans="1:7" s="5" customFormat="1" ht="22.5" customHeight="1">
      <c r="A46" s="1" t="s">
        <v>8</v>
      </c>
      <c r="B46" s="261" t="s">
        <v>46</v>
      </c>
      <c r="C46" s="262"/>
      <c r="D46" s="74">
        <v>1.4999999999999999E-2</v>
      </c>
      <c r="E46" s="57">
        <f t="shared" si="0"/>
        <v>142.43</v>
      </c>
      <c r="F46" s="18"/>
    </row>
    <row r="47" spans="1:7" s="5" customFormat="1" ht="22.5" customHeight="1">
      <c r="A47" s="1" t="s">
        <v>29</v>
      </c>
      <c r="B47" s="261" t="s">
        <v>47</v>
      </c>
      <c r="C47" s="262"/>
      <c r="D47" s="74">
        <v>0.01</v>
      </c>
      <c r="E47" s="57">
        <f t="shared" si="0"/>
        <v>94.95</v>
      </c>
      <c r="F47" s="21"/>
    </row>
    <row r="48" spans="1:7" s="5" customFormat="1" ht="22.5" customHeight="1">
      <c r="A48" s="1" t="s">
        <v>31</v>
      </c>
      <c r="B48" s="261" t="s">
        <v>48</v>
      </c>
      <c r="C48" s="262"/>
      <c r="D48" s="74">
        <v>6.0000000000000001E-3</v>
      </c>
      <c r="E48" s="57">
        <f t="shared" si="0"/>
        <v>56.97</v>
      </c>
    </row>
    <row r="49" spans="1:5" s="5" customFormat="1" ht="22.5" customHeight="1">
      <c r="A49" s="1" t="s">
        <v>32</v>
      </c>
      <c r="B49" s="261" t="s">
        <v>49</v>
      </c>
      <c r="C49" s="262"/>
      <c r="D49" s="74">
        <v>2E-3</v>
      </c>
      <c r="E49" s="57">
        <f t="shared" si="0"/>
        <v>18.989999999999998</v>
      </c>
    </row>
    <row r="50" spans="1:5" s="5" customFormat="1" ht="22.5" customHeight="1">
      <c r="A50" s="1" t="s">
        <v>50</v>
      </c>
      <c r="B50" s="261" t="s">
        <v>51</v>
      </c>
      <c r="C50" s="262"/>
      <c r="D50" s="74">
        <v>0.08</v>
      </c>
      <c r="E50" s="57">
        <f t="shared" si="0"/>
        <v>759.64</v>
      </c>
    </row>
    <row r="51" spans="1:5" s="5" customFormat="1" ht="22.5" customHeight="1">
      <c r="A51" s="263" t="s">
        <v>33</v>
      </c>
      <c r="B51" s="264"/>
      <c r="C51" s="265"/>
      <c r="D51" s="69">
        <f>SUM(D43:D50)</f>
        <v>0.35799999999999998</v>
      </c>
      <c r="E51" s="70">
        <f>SUM(E43:E50)</f>
        <v>3399.38</v>
      </c>
    </row>
    <row r="52" spans="1:5" s="5" customFormat="1" ht="25.5" customHeight="1">
      <c r="A52" s="13"/>
      <c r="B52" s="259" t="s">
        <v>112</v>
      </c>
      <c r="C52" s="259"/>
      <c r="D52" s="259"/>
      <c r="E52" s="260"/>
    </row>
    <row r="53" spans="1:5" ht="25.5" customHeight="1">
      <c r="A53" s="48" t="s">
        <v>52</v>
      </c>
      <c r="B53" s="222" t="s">
        <v>53</v>
      </c>
      <c r="C53" s="223"/>
      <c r="D53" s="224"/>
      <c r="E53" s="47" t="s">
        <v>17</v>
      </c>
    </row>
    <row r="54" spans="1:5" ht="25.5" customHeight="1">
      <c r="A54" s="1" t="s">
        <v>2</v>
      </c>
      <c r="B54" s="266" t="s">
        <v>173</v>
      </c>
      <c r="C54" s="267"/>
      <c r="D54" s="268"/>
      <c r="E54" s="57">
        <v>0</v>
      </c>
    </row>
    <row r="55" spans="1:5" ht="25.5" customHeight="1">
      <c r="A55" s="1" t="s">
        <v>4</v>
      </c>
      <c r="B55" s="266" t="s">
        <v>174</v>
      </c>
      <c r="C55" s="267"/>
      <c r="D55" s="268"/>
      <c r="E55" s="57">
        <f>'VL. Refeição + Alimentação'!H4</f>
        <v>1003.2</v>
      </c>
    </row>
    <row r="56" spans="1:5" ht="25.5" customHeight="1">
      <c r="A56" s="1" t="s">
        <v>6</v>
      </c>
      <c r="B56" s="266" t="s">
        <v>188</v>
      </c>
      <c r="C56" s="267"/>
      <c r="D56" s="268"/>
      <c r="E56" s="145">
        <v>0</v>
      </c>
    </row>
    <row r="57" spans="1:5" ht="25.5" customHeight="1">
      <c r="A57" s="1" t="s">
        <v>8</v>
      </c>
      <c r="B57" s="266" t="s">
        <v>244</v>
      </c>
      <c r="C57" s="267"/>
      <c r="D57" s="268"/>
      <c r="E57" s="145">
        <v>270</v>
      </c>
    </row>
    <row r="58" spans="1:5" ht="25.5" customHeight="1">
      <c r="A58" s="1" t="s">
        <v>29</v>
      </c>
      <c r="B58" s="266" t="s">
        <v>245</v>
      </c>
      <c r="C58" s="267"/>
      <c r="D58" s="268"/>
      <c r="E58" s="145">
        <v>15</v>
      </c>
    </row>
    <row r="59" spans="1:5" ht="23.25" customHeight="1">
      <c r="A59" s="1" t="s">
        <v>31</v>
      </c>
      <c r="B59" s="266" t="s">
        <v>187</v>
      </c>
      <c r="C59" s="267"/>
      <c r="D59" s="268"/>
      <c r="E59" s="146">
        <v>20</v>
      </c>
    </row>
    <row r="60" spans="1:5" ht="25.5" customHeight="1">
      <c r="A60" s="1" t="s">
        <v>32</v>
      </c>
      <c r="B60" s="266" t="s">
        <v>246</v>
      </c>
      <c r="C60" s="267"/>
      <c r="D60" s="268"/>
      <c r="E60" s="146">
        <v>0</v>
      </c>
    </row>
    <row r="61" spans="1:5" ht="25.5">
      <c r="A61" s="1" t="s">
        <v>50</v>
      </c>
      <c r="B61" s="266" t="s">
        <v>243</v>
      </c>
      <c r="C61" s="267"/>
      <c r="D61" s="152" t="s">
        <v>229</v>
      </c>
      <c r="E61" s="57">
        <f>(((POSTOS!H6)/30))*(1/2)</f>
        <v>131.41</v>
      </c>
    </row>
    <row r="62" spans="1:5" s="5" customFormat="1" ht="25.5" customHeight="1">
      <c r="A62" s="240" t="s">
        <v>54</v>
      </c>
      <c r="B62" s="241"/>
      <c r="C62" s="241"/>
      <c r="D62" s="242"/>
      <c r="E62" s="70">
        <f>SUM(E54:E60)</f>
        <v>1308.2</v>
      </c>
    </row>
    <row r="63" spans="1:5" s="5" customFormat="1" ht="25.5" customHeight="1">
      <c r="A63" s="271" t="s">
        <v>55</v>
      </c>
      <c r="B63" s="271"/>
      <c r="C63" s="271"/>
      <c r="D63" s="271"/>
      <c r="E63" s="272"/>
    </row>
    <row r="64" spans="1:5" s="5" customFormat="1" ht="25.5" customHeight="1">
      <c r="A64" s="22">
        <v>2</v>
      </c>
      <c r="B64" s="273" t="s">
        <v>56</v>
      </c>
      <c r="C64" s="274"/>
      <c r="D64" s="275"/>
      <c r="E64" s="71" t="s">
        <v>17</v>
      </c>
    </row>
    <row r="65" spans="1:8" s="5" customFormat="1" ht="25.5" customHeight="1">
      <c r="A65" s="22" t="s">
        <v>37</v>
      </c>
      <c r="B65" s="51" t="s">
        <v>38</v>
      </c>
      <c r="C65" s="52"/>
      <c r="D65" s="53"/>
      <c r="E65" s="72">
        <f>E37</f>
        <v>1611.06</v>
      </c>
    </row>
    <row r="66" spans="1:8" s="5" customFormat="1" ht="25.5" customHeight="1">
      <c r="A66" s="22" t="s">
        <v>43</v>
      </c>
      <c r="B66" s="51" t="s">
        <v>44</v>
      </c>
      <c r="C66" s="52"/>
      <c r="D66" s="53"/>
      <c r="E66" s="72">
        <f>E51</f>
        <v>3399.38</v>
      </c>
    </row>
    <row r="67" spans="1:8" s="5" customFormat="1" ht="25.5" customHeight="1">
      <c r="A67" s="22" t="s">
        <v>52</v>
      </c>
      <c r="B67" s="51" t="s">
        <v>53</v>
      </c>
      <c r="C67" s="52"/>
      <c r="D67" s="53"/>
      <c r="E67" s="72">
        <f>E62</f>
        <v>1308.2</v>
      </c>
    </row>
    <row r="68" spans="1:8" s="5" customFormat="1" ht="25.5" customHeight="1">
      <c r="A68" s="276" t="s">
        <v>33</v>
      </c>
      <c r="B68" s="277"/>
      <c r="C68" s="277"/>
      <c r="D68" s="278"/>
      <c r="E68" s="73">
        <f>SUM(E65:E67)</f>
        <v>6318.64</v>
      </c>
    </row>
    <row r="69" spans="1:8" s="5" customFormat="1" ht="25.5" customHeight="1">
      <c r="A69" s="279" t="s">
        <v>57</v>
      </c>
      <c r="B69" s="279"/>
      <c r="C69" s="279"/>
      <c r="D69" s="279"/>
      <c r="E69" s="279"/>
      <c r="H69" s="24"/>
    </row>
    <row r="70" spans="1:8" s="5" customFormat="1" ht="25.5" customHeight="1">
      <c r="A70" s="31">
        <v>3</v>
      </c>
      <c r="B70" s="222" t="s">
        <v>58</v>
      </c>
      <c r="C70" s="280"/>
      <c r="D70" s="281"/>
      <c r="E70" s="47" t="s">
        <v>17</v>
      </c>
      <c r="H70" s="25"/>
    </row>
    <row r="71" spans="1:8" s="5" customFormat="1" ht="25.5" customHeight="1">
      <c r="A71" s="1" t="s">
        <v>2</v>
      </c>
      <c r="B71" s="266" t="s">
        <v>59</v>
      </c>
      <c r="C71" s="268"/>
      <c r="D71" s="106">
        <f>((1/12)*5%)</f>
        <v>4.1669999999999997E-3</v>
      </c>
      <c r="E71" s="75">
        <f>TRUNC(($E$30+$E$68)*D71,2)</f>
        <v>59.18</v>
      </c>
    </row>
    <row r="72" spans="1:8" s="5" customFormat="1" ht="25.5" customHeight="1">
      <c r="A72" s="1" t="s">
        <v>4</v>
      </c>
      <c r="B72" s="266" t="s">
        <v>108</v>
      </c>
      <c r="C72" s="268"/>
      <c r="D72" s="99">
        <f>+D50</f>
        <v>0.08</v>
      </c>
      <c r="E72" s="75">
        <f>TRUNC(+E71*D72,2)</f>
        <v>4.7300000000000004</v>
      </c>
    </row>
    <row r="73" spans="1:8" s="5" customFormat="1" ht="25.5" customHeight="1">
      <c r="A73" s="1" t="s">
        <v>6</v>
      </c>
      <c r="B73" s="266" t="s">
        <v>118</v>
      </c>
      <c r="C73" s="268"/>
      <c r="D73" s="106">
        <v>0.02</v>
      </c>
      <c r="E73" s="75">
        <f>TRUNC(($E$30)*D73,2)</f>
        <v>157.69</v>
      </c>
    </row>
    <row r="74" spans="1:8" s="5" customFormat="1" ht="25.5" customHeight="1">
      <c r="A74" s="1" t="s">
        <v>8</v>
      </c>
      <c r="B74" s="293" t="s">
        <v>60</v>
      </c>
      <c r="C74" s="294"/>
      <c r="D74" s="99">
        <f>((7/30)/12)*100%</f>
        <v>1.9439999999999999E-2</v>
      </c>
      <c r="E74" s="75">
        <f>TRUNC(($E$30+$E$68)*D74,2)</f>
        <v>276.10000000000002</v>
      </c>
    </row>
    <row r="75" spans="1:8" s="5" customFormat="1" ht="38.25" customHeight="1">
      <c r="A75" s="1" t="s">
        <v>29</v>
      </c>
      <c r="B75" s="266" t="s">
        <v>97</v>
      </c>
      <c r="C75" s="268"/>
      <c r="D75" s="99">
        <f>+D51</f>
        <v>0.35799999999999998</v>
      </c>
      <c r="E75" s="75">
        <f>TRUNC(+E74*D75,2)</f>
        <v>98.84</v>
      </c>
    </row>
    <row r="76" spans="1:8" s="5" customFormat="1" ht="25.5" customHeight="1">
      <c r="A76" s="1" t="s">
        <v>31</v>
      </c>
      <c r="B76" s="295" t="s">
        <v>119</v>
      </c>
      <c r="C76" s="296"/>
      <c r="D76" s="107">
        <v>0.02</v>
      </c>
      <c r="E76" s="75">
        <f>TRUNC(($E$30)*D76,2)</f>
        <v>157.69</v>
      </c>
    </row>
    <row r="77" spans="1:8" s="5" customFormat="1" ht="16.149999999999999" customHeight="1" thickBot="1">
      <c r="A77" s="282" t="s">
        <v>33</v>
      </c>
      <c r="B77" s="283"/>
      <c r="C77" s="283"/>
      <c r="D77" s="284"/>
      <c r="E77" s="76">
        <f>SUM(E71:E76)</f>
        <v>754.23</v>
      </c>
    </row>
    <row r="78" spans="1:8" s="5" customFormat="1" ht="22.5" customHeight="1" thickTop="1" thickBot="1">
      <c r="A78" s="285" t="s">
        <v>61</v>
      </c>
      <c r="B78" s="285"/>
      <c r="C78" s="285"/>
      <c r="D78" s="97" t="s">
        <v>41</v>
      </c>
      <c r="E78" s="64">
        <f>E30</f>
        <v>7884.52</v>
      </c>
    </row>
    <row r="79" spans="1:8" s="5" customFormat="1" ht="22.5" customHeight="1" thickTop="1" thickBot="1">
      <c r="A79" s="285"/>
      <c r="B79" s="285"/>
      <c r="C79" s="285"/>
      <c r="D79" s="97" t="s">
        <v>62</v>
      </c>
      <c r="E79" s="64">
        <f>E68</f>
        <v>6318.64</v>
      </c>
    </row>
    <row r="80" spans="1:8" s="5" customFormat="1" ht="22.5" customHeight="1" thickTop="1" thickBot="1">
      <c r="A80" s="285"/>
      <c r="B80" s="285"/>
      <c r="C80" s="285"/>
      <c r="D80" s="97" t="s">
        <v>63</v>
      </c>
      <c r="E80" s="64">
        <f>E77</f>
        <v>754.23</v>
      </c>
    </row>
    <row r="81" spans="1:5" s="5" customFormat="1" ht="23.25" customHeight="1" thickTop="1" thickBot="1">
      <c r="A81" s="285"/>
      <c r="B81" s="285"/>
      <c r="C81" s="285"/>
      <c r="D81" s="27" t="s">
        <v>54</v>
      </c>
      <c r="E81" s="64">
        <f>SUM(E78:E80)</f>
        <v>14957.39</v>
      </c>
    </row>
    <row r="82" spans="1:5" s="5" customFormat="1" ht="23.25" customHeight="1" thickTop="1">
      <c r="A82" s="219" t="s">
        <v>64</v>
      </c>
      <c r="B82" s="220"/>
      <c r="C82" s="220"/>
      <c r="D82" s="221"/>
      <c r="E82" s="98" t="s">
        <v>24</v>
      </c>
    </row>
    <row r="83" spans="1:5" s="5" customFormat="1" ht="26.25" customHeight="1">
      <c r="A83" s="286" t="s">
        <v>109</v>
      </c>
      <c r="B83" s="287"/>
      <c r="C83" s="287"/>
      <c r="D83" s="287"/>
      <c r="E83" s="288"/>
    </row>
    <row r="84" spans="1:5" s="5" customFormat="1" ht="26.25" customHeight="1">
      <c r="A84" s="48" t="s">
        <v>65</v>
      </c>
      <c r="B84" s="289" t="s">
        <v>98</v>
      </c>
      <c r="C84" s="290"/>
      <c r="D84" s="291"/>
      <c r="E84" s="47" t="s">
        <v>17</v>
      </c>
    </row>
    <row r="85" spans="1:5" s="5" customFormat="1" ht="26.25" customHeight="1">
      <c r="A85" s="28" t="s">
        <v>2</v>
      </c>
      <c r="B85" s="292" t="s">
        <v>99</v>
      </c>
      <c r="C85" s="292"/>
      <c r="D85" s="99">
        <v>9.2599999999999991E-3</v>
      </c>
      <c r="E85" s="75">
        <f>TRUNC(+D85*$E$81,2)</f>
        <v>138.5</v>
      </c>
    </row>
    <row r="86" spans="1:5" s="5" customFormat="1" ht="26.25" customHeight="1">
      <c r="A86" s="29" t="s">
        <v>4</v>
      </c>
      <c r="B86" s="292" t="s">
        <v>100</v>
      </c>
      <c r="C86" s="292"/>
      <c r="D86" s="107">
        <f>((2/30)/12)</f>
        <v>5.5599999999999998E-3</v>
      </c>
      <c r="E86" s="75">
        <f>TRUNC(+D86*$E$81,2)</f>
        <v>83.16</v>
      </c>
    </row>
    <row r="87" spans="1:5" s="5" customFormat="1" ht="26.25" customHeight="1">
      <c r="A87" s="29" t="s">
        <v>6</v>
      </c>
      <c r="B87" s="292" t="s">
        <v>101</v>
      </c>
      <c r="C87" s="292"/>
      <c r="D87" s="99">
        <f>((5/30)/12)*0.02</f>
        <v>2.7999999999999998E-4</v>
      </c>
      <c r="E87" s="75">
        <f>TRUNC(+D87*$E$81,2)</f>
        <v>4.18</v>
      </c>
    </row>
    <row r="88" spans="1:5" s="5" customFormat="1" ht="26.25" customHeight="1">
      <c r="A88" s="29" t="s">
        <v>8</v>
      </c>
      <c r="B88" s="292" t="s">
        <v>102</v>
      </c>
      <c r="C88" s="292"/>
      <c r="D88" s="99">
        <f>((15/30)/12)*0.08</f>
        <v>3.3300000000000001E-3</v>
      </c>
      <c r="E88" s="75">
        <f>TRUNC(+D88*$E$81,2)</f>
        <v>49.8</v>
      </c>
    </row>
    <row r="89" spans="1:5" s="5" customFormat="1" ht="26.25" customHeight="1">
      <c r="A89" s="29" t="s">
        <v>29</v>
      </c>
      <c r="B89" s="292" t="s">
        <v>103</v>
      </c>
      <c r="C89" s="292"/>
      <c r="D89" s="108">
        <f>(4/12)/12*0.02*100/100</f>
        <v>5.5999999999999995E-4</v>
      </c>
      <c r="E89" s="75">
        <f t="shared" ref="E89:E90" si="1">TRUNC(+D89*$E$81,2)</f>
        <v>8.3699999999999992</v>
      </c>
    </row>
    <row r="90" spans="1:5" s="5" customFormat="1" ht="26.25" customHeight="1">
      <c r="A90" s="29" t="s">
        <v>31</v>
      </c>
      <c r="B90" s="292" t="s">
        <v>104</v>
      </c>
      <c r="C90" s="292"/>
      <c r="D90" s="99">
        <v>0</v>
      </c>
      <c r="E90" s="75">
        <f t="shared" si="1"/>
        <v>0</v>
      </c>
    </row>
    <row r="91" spans="1:5" s="5" customFormat="1" ht="26.25" customHeight="1">
      <c r="A91" s="256" t="s">
        <v>33</v>
      </c>
      <c r="B91" s="257"/>
      <c r="C91" s="258"/>
      <c r="D91" s="77"/>
      <c r="E91" s="70">
        <f>SUM(E85:E90)</f>
        <v>284.01</v>
      </c>
    </row>
    <row r="92" spans="1:5" s="5" customFormat="1" ht="23.25" customHeight="1">
      <c r="A92" s="297" t="s">
        <v>120</v>
      </c>
      <c r="B92" s="298"/>
      <c r="C92" s="298"/>
      <c r="D92" s="298"/>
      <c r="E92" s="299"/>
    </row>
    <row r="93" spans="1:5" s="5" customFormat="1" ht="23.25" customHeight="1">
      <c r="A93" s="48" t="s">
        <v>66</v>
      </c>
      <c r="B93" s="289" t="s">
        <v>110</v>
      </c>
      <c r="C93" s="290"/>
      <c r="D93" s="291"/>
      <c r="E93" s="47" t="s">
        <v>17</v>
      </c>
    </row>
    <row r="94" spans="1:5" s="5" customFormat="1" ht="59.25" customHeight="1">
      <c r="A94" s="30" t="s">
        <v>2</v>
      </c>
      <c r="B94" s="266" t="s">
        <v>111</v>
      </c>
      <c r="C94" s="268"/>
      <c r="D94" s="20"/>
      <c r="E94" s="78">
        <v>0</v>
      </c>
    </row>
    <row r="95" spans="1:5" s="5" customFormat="1" ht="15.6" customHeight="1">
      <c r="A95" s="256" t="s">
        <v>33</v>
      </c>
      <c r="B95" s="257"/>
      <c r="C95" s="258"/>
      <c r="D95" s="77"/>
      <c r="E95" s="70">
        <f>SUM(E94)</f>
        <v>0</v>
      </c>
    </row>
    <row r="96" spans="1:5" s="5" customFormat="1" ht="20.25" customHeight="1">
      <c r="A96" s="300" t="s">
        <v>67</v>
      </c>
      <c r="B96" s="300"/>
      <c r="C96" s="300"/>
      <c r="D96" s="300"/>
      <c r="E96" s="300"/>
    </row>
    <row r="97" spans="1:5" s="5" customFormat="1">
      <c r="A97" s="22">
        <v>4</v>
      </c>
      <c r="B97" s="273" t="s">
        <v>68</v>
      </c>
      <c r="C97" s="274"/>
      <c r="D97" s="275"/>
      <c r="E97" s="23" t="s">
        <v>17</v>
      </c>
    </row>
    <row r="98" spans="1:5" s="5" customFormat="1" ht="31.15" customHeight="1">
      <c r="A98" s="22" t="s">
        <v>65</v>
      </c>
      <c r="B98" s="51" t="s">
        <v>98</v>
      </c>
      <c r="C98" s="52"/>
      <c r="D98" s="53"/>
      <c r="E98" s="72">
        <f>+E91</f>
        <v>284.01</v>
      </c>
    </row>
    <row r="99" spans="1:5" s="5" customFormat="1">
      <c r="A99" s="22" t="s">
        <v>66</v>
      </c>
      <c r="B99" s="51" t="s">
        <v>110</v>
      </c>
      <c r="C99" s="52"/>
      <c r="D99" s="53"/>
      <c r="E99" s="70">
        <f>+E95</f>
        <v>0</v>
      </c>
    </row>
    <row r="100" spans="1:5" s="5" customFormat="1" ht="15" customHeight="1">
      <c r="A100" s="54"/>
      <c r="B100" s="277" t="s">
        <v>33</v>
      </c>
      <c r="C100" s="277"/>
      <c r="D100" s="278"/>
      <c r="E100" s="73">
        <f>SUM(E98:E99)</f>
        <v>284.01</v>
      </c>
    </row>
    <row r="101" spans="1:5" s="5" customFormat="1" ht="25.5" customHeight="1" thickBot="1">
      <c r="A101" s="256" t="s">
        <v>69</v>
      </c>
      <c r="B101" s="257"/>
      <c r="C101" s="257"/>
      <c r="D101" s="258"/>
      <c r="E101" s="70">
        <f>SUM(E100:E100)</f>
        <v>284.01</v>
      </c>
    </row>
    <row r="102" spans="1:5" s="5" customFormat="1" ht="22.5" customHeight="1" thickTop="1" thickBot="1">
      <c r="A102" s="285" t="s">
        <v>70</v>
      </c>
      <c r="B102" s="285"/>
      <c r="C102" s="285"/>
      <c r="D102" s="97" t="s">
        <v>41</v>
      </c>
      <c r="E102" s="64">
        <f>E30</f>
        <v>7884.52</v>
      </c>
    </row>
    <row r="103" spans="1:5" s="5" customFormat="1" ht="22.5" customHeight="1" thickTop="1" thickBot="1">
      <c r="A103" s="285"/>
      <c r="B103" s="285"/>
      <c r="C103" s="285"/>
      <c r="D103" s="97" t="s">
        <v>62</v>
      </c>
      <c r="E103" s="64">
        <f>E68</f>
        <v>6318.64</v>
      </c>
    </row>
    <row r="104" spans="1:5" s="5" customFormat="1" ht="22.5" customHeight="1" thickTop="1" thickBot="1">
      <c r="A104" s="285"/>
      <c r="B104" s="285"/>
      <c r="C104" s="285"/>
      <c r="D104" s="97" t="s">
        <v>63</v>
      </c>
      <c r="E104" s="64">
        <f>E77</f>
        <v>754.23</v>
      </c>
    </row>
    <row r="105" spans="1:5" s="5" customFormat="1" ht="22.5" customHeight="1" thickTop="1" thickBot="1">
      <c r="A105" s="285"/>
      <c r="B105" s="285"/>
      <c r="C105" s="285"/>
      <c r="D105" s="97" t="s">
        <v>71</v>
      </c>
      <c r="E105" s="64">
        <f>E101</f>
        <v>284.01</v>
      </c>
    </row>
    <row r="106" spans="1:5" s="5" customFormat="1" ht="22.5" customHeight="1" thickTop="1" thickBot="1">
      <c r="A106" s="285"/>
      <c r="B106" s="285"/>
      <c r="C106" s="285"/>
      <c r="D106" s="27" t="s">
        <v>54</v>
      </c>
      <c r="E106" s="64">
        <f>SUM(E102:E105)</f>
        <v>15241.4</v>
      </c>
    </row>
    <row r="107" spans="1:5" s="5" customFormat="1" ht="13.5" thickTop="1">
      <c r="A107" s="219" t="s">
        <v>72</v>
      </c>
      <c r="B107" s="220"/>
      <c r="C107" s="220" t="s">
        <v>73</v>
      </c>
      <c r="D107" s="221" t="s">
        <v>74</v>
      </c>
      <c r="E107" s="59"/>
    </row>
    <row r="108" spans="1:5" s="5" customFormat="1">
      <c r="A108" s="48">
        <v>6</v>
      </c>
      <c r="B108" s="222" t="s">
        <v>75</v>
      </c>
      <c r="C108" s="223"/>
      <c r="D108" s="224"/>
      <c r="E108" s="47" t="s">
        <v>17</v>
      </c>
    </row>
    <row r="109" spans="1:5" s="5" customFormat="1" ht="31.15" customHeight="1">
      <c r="A109" s="101" t="s">
        <v>2</v>
      </c>
      <c r="B109" s="102" t="s">
        <v>76</v>
      </c>
      <c r="C109" s="301">
        <f>POSTOS!N7</f>
        <v>0.03</v>
      </c>
      <c r="D109" s="302"/>
      <c r="E109" s="57">
        <v>0</v>
      </c>
    </row>
    <row r="110" spans="1:5" s="5" customFormat="1" ht="31.9" customHeight="1" thickBot="1">
      <c r="A110" s="101" t="s">
        <v>4</v>
      </c>
      <c r="B110" s="102" t="s">
        <v>77</v>
      </c>
      <c r="C110" s="303">
        <f>POSTOS!O7</f>
        <v>6.7900000000000002E-2</v>
      </c>
      <c r="D110" s="304"/>
      <c r="E110" s="57">
        <v>0</v>
      </c>
    </row>
    <row r="111" spans="1:5" s="5" customFormat="1" ht="27" customHeight="1" thickBot="1">
      <c r="A111" s="32"/>
      <c r="B111" s="55" t="s">
        <v>78</v>
      </c>
      <c r="C111" s="307" t="s">
        <v>79</v>
      </c>
      <c r="D111" s="308"/>
      <c r="E111" s="89">
        <f>SUM(E109:E110,E106)</f>
        <v>15241.4</v>
      </c>
    </row>
    <row r="112" spans="1:5" s="5" customFormat="1" ht="13.5" thickBot="1">
      <c r="A112" s="33" t="s">
        <v>6</v>
      </c>
      <c r="B112" s="96" t="s">
        <v>80</v>
      </c>
      <c r="C112" s="79">
        <f>(D119*100)</f>
        <v>11.75</v>
      </c>
      <c r="D112" s="80">
        <f>+(100-C112)/100</f>
        <v>0.88249999999999995</v>
      </c>
      <c r="E112" s="90">
        <f>E111/D112</f>
        <v>17270.71</v>
      </c>
    </row>
    <row r="113" spans="1:5" s="5" customFormat="1" ht="15.6" customHeight="1">
      <c r="A113" s="34"/>
      <c r="B113" s="35" t="s">
        <v>81</v>
      </c>
      <c r="C113" s="81"/>
      <c r="D113" s="82"/>
      <c r="E113" s="26"/>
    </row>
    <row r="114" spans="1:5" s="5" customFormat="1">
      <c r="A114" s="34"/>
      <c r="B114" s="36" t="s">
        <v>171</v>
      </c>
      <c r="C114" s="83"/>
      <c r="D114" s="134">
        <f>POSTOS!P6</f>
        <v>1.6500000000000001E-2</v>
      </c>
      <c r="E114" s="75">
        <f>+E112*D114</f>
        <v>284.97000000000003</v>
      </c>
    </row>
    <row r="115" spans="1:5" s="5" customFormat="1">
      <c r="A115" s="34"/>
      <c r="B115" s="36" t="s">
        <v>166</v>
      </c>
      <c r="C115" s="83"/>
      <c r="D115" s="134">
        <f>POSTOS!Q6</f>
        <v>7.5999999999999998E-2</v>
      </c>
      <c r="E115" s="75">
        <f>+E112*D115</f>
        <v>1312.57</v>
      </c>
    </row>
    <row r="116" spans="1:5" s="5" customFormat="1">
      <c r="A116" s="34"/>
      <c r="B116" s="37" t="s">
        <v>82</v>
      </c>
      <c r="C116" s="84"/>
      <c r="D116" s="85"/>
      <c r="E116" s="75"/>
    </row>
    <row r="117" spans="1:5" s="5" customFormat="1">
      <c r="A117" s="34"/>
      <c r="B117" s="37" t="s">
        <v>83</v>
      </c>
      <c r="C117" s="84"/>
      <c r="D117" s="135"/>
      <c r="E117" s="75"/>
    </row>
    <row r="118" spans="1:5" s="5" customFormat="1">
      <c r="A118" s="34"/>
      <c r="B118" s="38" t="s">
        <v>172</v>
      </c>
      <c r="C118" s="86"/>
      <c r="D118" s="136">
        <f>POSTOS!R7</f>
        <v>2.5000000000000001E-2</v>
      </c>
      <c r="E118" s="91">
        <f>+E112*D118</f>
        <v>431.77</v>
      </c>
    </row>
    <row r="119" spans="1:5" s="5" customFormat="1">
      <c r="A119" s="39"/>
      <c r="B119" s="40" t="s">
        <v>84</v>
      </c>
      <c r="C119" s="87"/>
      <c r="D119" s="88">
        <f>SUM(D114:D118)</f>
        <v>0.11749999999999999</v>
      </c>
      <c r="E119" s="92">
        <f>SUM(E114:E118)</f>
        <v>2029.31</v>
      </c>
    </row>
    <row r="120" spans="1:5" s="5" customFormat="1" ht="15.6" customHeight="1">
      <c r="A120" s="309" t="s">
        <v>85</v>
      </c>
      <c r="B120" s="310"/>
      <c r="C120" s="310"/>
      <c r="D120" s="311"/>
      <c r="E120" s="93">
        <f>E109+E110+E119</f>
        <v>2029.31</v>
      </c>
    </row>
    <row r="121" spans="1:5" s="5" customFormat="1" ht="25.5" customHeight="1">
      <c r="A121" s="256" t="s">
        <v>86</v>
      </c>
      <c r="B121" s="257"/>
      <c r="C121" s="257"/>
      <c r="D121" s="258"/>
      <c r="E121" s="70">
        <f>SUM(E120:E120)</f>
        <v>2029.31</v>
      </c>
    </row>
    <row r="122" spans="1:5" s="5" customFormat="1" ht="15.6" customHeight="1">
      <c r="A122" s="256" t="s">
        <v>87</v>
      </c>
      <c r="B122" s="257"/>
      <c r="C122" s="257"/>
      <c r="D122" s="257"/>
      <c r="E122" s="258"/>
    </row>
    <row r="123" spans="1:5" s="5" customFormat="1" ht="15.6" customHeight="1">
      <c r="A123" s="256" t="s">
        <v>88</v>
      </c>
      <c r="B123" s="257"/>
      <c r="C123" s="257"/>
      <c r="D123" s="258"/>
      <c r="E123" s="41" t="s">
        <v>17</v>
      </c>
    </row>
    <row r="124" spans="1:5" s="5" customFormat="1">
      <c r="A124" s="31" t="s">
        <v>2</v>
      </c>
      <c r="B124" s="266" t="s">
        <v>89</v>
      </c>
      <c r="C124" s="267"/>
      <c r="D124" s="268"/>
      <c r="E124" s="75">
        <f>E30</f>
        <v>7884.52</v>
      </c>
    </row>
    <row r="125" spans="1:5" s="5" customFormat="1" ht="15.6" customHeight="1">
      <c r="A125" s="31" t="s">
        <v>4</v>
      </c>
      <c r="B125" s="266" t="s">
        <v>90</v>
      </c>
      <c r="C125" s="267"/>
      <c r="D125" s="268"/>
      <c r="E125" s="75">
        <f>+E68</f>
        <v>6318.64</v>
      </c>
    </row>
    <row r="126" spans="1:5" s="5" customFormat="1">
      <c r="A126" s="31" t="s">
        <v>6</v>
      </c>
      <c r="B126" s="266" t="s">
        <v>240</v>
      </c>
      <c r="C126" s="267"/>
      <c r="D126" s="268"/>
      <c r="E126" s="75">
        <f>+E77</f>
        <v>754.23</v>
      </c>
    </row>
    <row r="127" spans="1:5" s="5" customFormat="1" ht="15.6" customHeight="1">
      <c r="A127" s="31" t="s">
        <v>8</v>
      </c>
      <c r="B127" s="266" t="s">
        <v>92</v>
      </c>
      <c r="C127" s="267"/>
      <c r="D127" s="268"/>
      <c r="E127" s="75">
        <f>+E101</f>
        <v>284.01</v>
      </c>
    </row>
    <row r="128" spans="1:5" s="5" customFormat="1" ht="15.6" customHeight="1">
      <c r="A128" s="263" t="s">
        <v>93</v>
      </c>
      <c r="B128" s="264"/>
      <c r="C128" s="265"/>
      <c r="D128" s="42"/>
      <c r="E128" s="70">
        <f>SUM(E124:E127)</f>
        <v>15241.4</v>
      </c>
    </row>
    <row r="129" spans="1:6" s="5" customFormat="1">
      <c r="A129" s="31" t="s">
        <v>31</v>
      </c>
      <c r="B129" s="266" t="s">
        <v>94</v>
      </c>
      <c r="C129" s="267"/>
      <c r="D129" s="268"/>
      <c r="E129" s="75">
        <f>E121</f>
        <v>2029.31</v>
      </c>
      <c r="F129" s="14"/>
    </row>
    <row r="130" spans="1:6" s="5" customFormat="1" ht="16.149999999999999" customHeight="1">
      <c r="A130" s="306" t="s">
        <v>95</v>
      </c>
      <c r="B130" s="306"/>
      <c r="C130" s="306"/>
      <c r="D130" s="306"/>
      <c r="E130" s="95">
        <f>+E128+E129</f>
        <v>17270.71</v>
      </c>
      <c r="F130" s="56"/>
    </row>
    <row r="131" spans="1:6">
      <c r="A131" s="305"/>
      <c r="B131" s="305"/>
      <c r="C131" s="305"/>
      <c r="D131" s="305"/>
      <c r="E131" s="94"/>
    </row>
  </sheetData>
  <mergeCells count="112">
    <mergeCell ref="A102:C106"/>
    <mergeCell ref="A107:D107"/>
    <mergeCell ref="B108:D108"/>
    <mergeCell ref="C109:D109"/>
    <mergeCell ref="C110:D110"/>
    <mergeCell ref="B100:D100"/>
    <mergeCell ref="A101:D101"/>
    <mergeCell ref="A131:D131"/>
    <mergeCell ref="B125:D125"/>
    <mergeCell ref="B126:D126"/>
    <mergeCell ref="B127:D127"/>
    <mergeCell ref="A128:C128"/>
    <mergeCell ref="B129:D129"/>
    <mergeCell ref="A130:D130"/>
    <mergeCell ref="C111:D111"/>
    <mergeCell ref="A120:D120"/>
    <mergeCell ref="A121:D121"/>
    <mergeCell ref="A122:E122"/>
    <mergeCell ref="A123:D123"/>
    <mergeCell ref="B124:D124"/>
    <mergeCell ref="A92:E92"/>
    <mergeCell ref="B93:D93"/>
    <mergeCell ref="B94:C94"/>
    <mergeCell ref="A95:C95"/>
    <mergeCell ref="A96:E96"/>
    <mergeCell ref="B97:D97"/>
    <mergeCell ref="B86:C86"/>
    <mergeCell ref="B87:C87"/>
    <mergeCell ref="B88:C88"/>
    <mergeCell ref="B89:C89"/>
    <mergeCell ref="B90:C90"/>
    <mergeCell ref="A91:C91"/>
    <mergeCell ref="A77:D77"/>
    <mergeCell ref="A78:C81"/>
    <mergeCell ref="A82:D82"/>
    <mergeCell ref="A83:E83"/>
    <mergeCell ref="B84:D84"/>
    <mergeCell ref="B85:C85"/>
    <mergeCell ref="B71:C71"/>
    <mergeCell ref="B72:C72"/>
    <mergeCell ref="B73:C73"/>
    <mergeCell ref="B74:C74"/>
    <mergeCell ref="B75:C75"/>
    <mergeCell ref="B76:C76"/>
    <mergeCell ref="A62:D62"/>
    <mergeCell ref="A63:E63"/>
    <mergeCell ref="B64:D64"/>
    <mergeCell ref="A68:D68"/>
    <mergeCell ref="A69:E69"/>
    <mergeCell ref="B70:D70"/>
    <mergeCell ref="B55:D55"/>
    <mergeCell ref="B56:D56"/>
    <mergeCell ref="B57:D57"/>
    <mergeCell ref="B58:D58"/>
    <mergeCell ref="B59:D59"/>
    <mergeCell ref="B61:C61"/>
    <mergeCell ref="B60:D60"/>
    <mergeCell ref="B49:C49"/>
    <mergeCell ref="B50:C50"/>
    <mergeCell ref="A51:C51"/>
    <mergeCell ref="B52:E52"/>
    <mergeCell ref="B53:D53"/>
    <mergeCell ref="B54:D54"/>
    <mergeCell ref="B43:C43"/>
    <mergeCell ref="B44:C44"/>
    <mergeCell ref="B45:C45"/>
    <mergeCell ref="B46:C46"/>
    <mergeCell ref="B47:C47"/>
    <mergeCell ref="B48:C48"/>
    <mergeCell ref="B35:C35"/>
    <mergeCell ref="A36:C36"/>
    <mergeCell ref="A37:D37"/>
    <mergeCell ref="A38:C40"/>
    <mergeCell ref="A41:E41"/>
    <mergeCell ref="B42:D42"/>
    <mergeCell ref="C28:D28"/>
    <mergeCell ref="A29:D29"/>
    <mergeCell ref="A30:D30"/>
    <mergeCell ref="A31:E31"/>
    <mergeCell ref="B32:E32"/>
    <mergeCell ref="B33:D33"/>
    <mergeCell ref="B23:D23"/>
    <mergeCell ref="C24:D24"/>
    <mergeCell ref="C25:D25"/>
    <mergeCell ref="C26:D26"/>
    <mergeCell ref="C27:D27"/>
    <mergeCell ref="A16:D16"/>
    <mergeCell ref="C17:E17"/>
    <mergeCell ref="C18:E18"/>
    <mergeCell ref="C19:E19"/>
    <mergeCell ref="C20:E20"/>
    <mergeCell ref="C21:E21"/>
    <mergeCell ref="A14:E14"/>
    <mergeCell ref="A15:E15"/>
    <mergeCell ref="A6:E6"/>
    <mergeCell ref="C7:E7"/>
    <mergeCell ref="C8:E8"/>
    <mergeCell ref="C9:E9"/>
    <mergeCell ref="C10:E10"/>
    <mergeCell ref="A11:E11"/>
    <mergeCell ref="A22:E22"/>
    <mergeCell ref="A1:E2"/>
    <mergeCell ref="A3:C3"/>
    <mergeCell ref="D3:E3"/>
    <mergeCell ref="A4:C4"/>
    <mergeCell ref="D4:E4"/>
    <mergeCell ref="A12:B12"/>
    <mergeCell ref="D12:E12"/>
    <mergeCell ref="A13:B13"/>
    <mergeCell ref="D13:E13"/>
    <mergeCell ref="D5:E5"/>
    <mergeCell ref="A5:C5"/>
  </mergeCells>
  <hyperlinks>
    <hyperlink ref="B74" location="Plan2!A1" display="Aviso prévio trabalhado" xr:uid="{EAD9217D-E831-4133-9547-6F06648DADC9}"/>
    <hyperlink ref="B48" r:id="rId1" display="08 - Sebrae 0,3% ou 0,6% - IN nº 03, MPS/SRP/2005, Anexo II e III ver código da Tabela" xr:uid="{4A78629E-C372-4499-92C9-4472300B33FC}"/>
  </hyperlinks>
  <pageMargins left="0.511811024" right="0.511811024" top="0.78740157499999996" bottom="0.78740157499999996" header="0.31496062000000002" footer="0.31496062000000002"/>
  <pageSetup paperSize="9" scale="84" fitToHeight="0" orientation="portrait"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707CB-D3C5-4095-90BC-0EA2BB2D0727}">
  <sheetPr>
    <pageSetUpPr fitToPage="1"/>
  </sheetPr>
  <dimension ref="A1:H131"/>
  <sheetViews>
    <sheetView topLeftCell="A41" zoomScale="85" zoomScaleNormal="85" workbookViewId="0">
      <selection activeCell="E88" sqref="E88"/>
    </sheetView>
  </sheetViews>
  <sheetFormatPr defaultColWidth="9.28515625" defaultRowHeight="12.75"/>
  <cols>
    <col min="1" max="1" width="6.28515625" style="43" customWidth="1"/>
    <col min="2" max="2" width="42.42578125" style="44" customWidth="1"/>
    <col min="3" max="3" width="18" style="44" customWidth="1"/>
    <col min="4" max="4" width="16" style="45" customWidth="1"/>
    <col min="5" max="5" width="27.7109375" style="46" customWidth="1"/>
    <col min="6" max="6" width="31.28515625" style="2" customWidth="1"/>
    <col min="7" max="7" width="9.28515625" style="2"/>
    <col min="8" max="8" width="15.7109375" style="2" customWidth="1"/>
    <col min="9" max="16384" width="9.28515625" style="2"/>
  </cols>
  <sheetData>
    <row r="1" spans="1:7" ht="15" customHeight="1">
      <c r="A1" s="179" t="s">
        <v>0</v>
      </c>
      <c r="B1" s="180"/>
      <c r="C1" s="180"/>
      <c r="D1" s="180"/>
      <c r="E1" s="181"/>
    </row>
    <row r="2" spans="1:7" ht="13.5" customHeight="1" thickBot="1">
      <c r="A2" s="182"/>
      <c r="B2" s="183"/>
      <c r="C2" s="183"/>
      <c r="D2" s="183"/>
      <c r="E2" s="184"/>
    </row>
    <row r="3" spans="1:7" ht="15" customHeight="1">
      <c r="A3" s="185" t="s">
        <v>105</v>
      </c>
      <c r="B3" s="186"/>
      <c r="C3" s="187"/>
      <c r="D3" s="188" t="s">
        <v>205</v>
      </c>
      <c r="E3" s="189"/>
    </row>
    <row r="4" spans="1:7" ht="15" customHeight="1">
      <c r="A4" s="185" t="s">
        <v>106</v>
      </c>
      <c r="B4" s="186"/>
      <c r="C4" s="187"/>
      <c r="D4" s="190" t="str">
        <f>POSTOS!C2</f>
        <v>PREGÃO ELETRÔNICO XX/2025</v>
      </c>
      <c r="E4" s="191"/>
    </row>
    <row r="5" spans="1:7" ht="14.45" customHeight="1">
      <c r="A5" s="201" t="s">
        <v>144</v>
      </c>
      <c r="B5" s="202"/>
      <c r="C5" s="203"/>
      <c r="D5" s="200" t="str">
        <f>POSTOS!C3</f>
        <v>XX/XX/2025</v>
      </c>
      <c r="E5" s="200"/>
    </row>
    <row r="6" spans="1:7">
      <c r="A6" s="210" t="s">
        <v>1</v>
      </c>
      <c r="B6" s="211"/>
      <c r="C6" s="211"/>
      <c r="D6" s="211"/>
      <c r="E6" s="212"/>
    </row>
    <row r="7" spans="1:7" ht="31.5" customHeight="1">
      <c r="A7" s="3" t="s">
        <v>2</v>
      </c>
      <c r="B7" s="4" t="s">
        <v>3</v>
      </c>
      <c r="C7" s="213" t="str">
        <f>POSTOS!C3</f>
        <v>XX/XX/2025</v>
      </c>
      <c r="D7" s="214"/>
      <c r="E7" s="215"/>
    </row>
    <row r="8" spans="1:7" ht="16.149999999999999" customHeight="1">
      <c r="A8" s="3" t="s">
        <v>4</v>
      </c>
      <c r="B8" s="4" t="s">
        <v>5</v>
      </c>
      <c r="C8" s="216" t="s">
        <v>204</v>
      </c>
      <c r="D8" s="217"/>
      <c r="E8" s="218"/>
    </row>
    <row r="9" spans="1:7" ht="22.5" customHeight="1">
      <c r="A9" s="3" t="s">
        <v>6</v>
      </c>
      <c r="B9" s="4" t="s">
        <v>7</v>
      </c>
      <c r="C9" s="216" t="str">
        <f>POSTOS!L7</f>
        <v>DF000091/2025</v>
      </c>
      <c r="D9" s="217"/>
      <c r="E9" s="218"/>
    </row>
    <row r="10" spans="1:7" ht="32.25" customHeight="1">
      <c r="A10" s="3" t="s">
        <v>8</v>
      </c>
      <c r="B10" s="4" t="s">
        <v>9</v>
      </c>
      <c r="C10" s="216">
        <v>24</v>
      </c>
      <c r="D10" s="217"/>
      <c r="E10" s="218"/>
    </row>
    <row r="11" spans="1:7">
      <c r="A11" s="210" t="s">
        <v>10</v>
      </c>
      <c r="B11" s="211"/>
      <c r="C11" s="211"/>
      <c r="D11" s="211"/>
      <c r="E11" s="212"/>
    </row>
    <row r="12" spans="1:7" ht="33.75" customHeight="1">
      <c r="A12" s="192" t="s">
        <v>11</v>
      </c>
      <c r="B12" s="193"/>
      <c r="C12" s="105" t="s">
        <v>12</v>
      </c>
      <c r="D12" s="194" t="s">
        <v>121</v>
      </c>
      <c r="E12" s="195"/>
    </row>
    <row r="13" spans="1:7" ht="24.75" customHeight="1">
      <c r="A13" s="196" t="s">
        <v>198</v>
      </c>
      <c r="B13" s="197"/>
      <c r="C13" s="6" t="s">
        <v>143</v>
      </c>
      <c r="D13" s="198">
        <v>3</v>
      </c>
      <c r="E13" s="199"/>
    </row>
    <row r="14" spans="1:7" ht="23.25" customHeight="1">
      <c r="A14" s="204" t="s">
        <v>14</v>
      </c>
      <c r="B14" s="205"/>
      <c r="C14" s="205"/>
      <c r="D14" s="205"/>
      <c r="E14" s="206"/>
    </row>
    <row r="15" spans="1:7">
      <c r="A15" s="207" t="s">
        <v>15</v>
      </c>
      <c r="B15" s="208"/>
      <c r="C15" s="208"/>
      <c r="D15" s="208"/>
      <c r="E15" s="209"/>
    </row>
    <row r="16" spans="1:7" ht="27.75" customHeight="1">
      <c r="A16" s="222" t="s">
        <v>16</v>
      </c>
      <c r="B16" s="223"/>
      <c r="C16" s="223"/>
      <c r="D16" s="224"/>
      <c r="E16" s="47" t="s">
        <v>17</v>
      </c>
      <c r="G16" s="7"/>
    </row>
    <row r="17" spans="1:8" ht="31.5" customHeight="1">
      <c r="A17" s="3">
        <v>1</v>
      </c>
      <c r="B17" s="8" t="s">
        <v>96</v>
      </c>
      <c r="C17" s="198" t="s">
        <v>209</v>
      </c>
      <c r="D17" s="231"/>
      <c r="E17" s="199"/>
    </row>
    <row r="18" spans="1:8" ht="31.5" customHeight="1">
      <c r="A18" s="3">
        <v>2</v>
      </c>
      <c r="B18" s="8" t="s">
        <v>18</v>
      </c>
      <c r="C18" s="198" t="s">
        <v>210</v>
      </c>
      <c r="D18" s="231"/>
      <c r="E18" s="199"/>
    </row>
    <row r="19" spans="1:8" ht="31.5" customHeight="1">
      <c r="A19" s="3">
        <v>3</v>
      </c>
      <c r="B19" s="8" t="s">
        <v>19</v>
      </c>
      <c r="C19" s="232">
        <f>POSTOS!H7</f>
        <v>6680.98</v>
      </c>
      <c r="D19" s="233"/>
      <c r="E19" s="234"/>
    </row>
    <row r="20" spans="1:8" ht="48" customHeight="1">
      <c r="A20" s="3">
        <v>4</v>
      </c>
      <c r="B20" s="8" t="s">
        <v>20</v>
      </c>
      <c r="C20" s="198" t="s">
        <v>216</v>
      </c>
      <c r="D20" s="231"/>
      <c r="E20" s="199"/>
    </row>
    <row r="21" spans="1:8" ht="28.5" customHeight="1">
      <c r="A21" s="3">
        <v>5</v>
      </c>
      <c r="B21" s="9" t="s">
        <v>21</v>
      </c>
      <c r="C21" s="235" t="s">
        <v>236</v>
      </c>
      <c r="D21" s="236"/>
      <c r="E21" s="237"/>
    </row>
    <row r="22" spans="1:8" s="5" customFormat="1" ht="27" customHeight="1">
      <c r="A22" s="219" t="s">
        <v>22</v>
      </c>
      <c r="B22" s="220"/>
      <c r="C22" s="220"/>
      <c r="D22" s="220"/>
      <c r="E22" s="221"/>
    </row>
    <row r="23" spans="1:8" s="5" customFormat="1" ht="22.5" customHeight="1">
      <c r="A23" s="48">
        <v>1</v>
      </c>
      <c r="B23" s="222" t="s">
        <v>23</v>
      </c>
      <c r="C23" s="223"/>
      <c r="D23" s="224"/>
      <c r="E23" s="47" t="s">
        <v>17</v>
      </c>
    </row>
    <row r="24" spans="1:8">
      <c r="A24" s="103" t="s">
        <v>2</v>
      </c>
      <c r="B24" s="104" t="s">
        <v>25</v>
      </c>
      <c r="C24" s="225"/>
      <c r="D24" s="226"/>
      <c r="E24" s="57">
        <f>C19</f>
        <v>6680.98</v>
      </c>
    </row>
    <row r="25" spans="1:8">
      <c r="A25" s="10" t="s">
        <v>4</v>
      </c>
      <c r="B25" s="49" t="s">
        <v>26</v>
      </c>
      <c r="C25" s="227"/>
      <c r="D25" s="228"/>
      <c r="E25" s="58"/>
    </row>
    <row r="26" spans="1:8">
      <c r="A26" s="10" t="s">
        <v>6</v>
      </c>
      <c r="B26" s="49" t="s">
        <v>27</v>
      </c>
      <c r="C26" s="227"/>
      <c r="D26" s="228"/>
      <c r="E26" s="58"/>
    </row>
    <row r="27" spans="1:8">
      <c r="A27" s="10" t="s">
        <v>8</v>
      </c>
      <c r="B27" s="49" t="s">
        <v>28</v>
      </c>
      <c r="C27" s="229"/>
      <c r="D27" s="230"/>
      <c r="E27" s="58"/>
      <c r="H27" s="11"/>
    </row>
    <row r="28" spans="1:8">
      <c r="A28" s="10" t="s">
        <v>29</v>
      </c>
      <c r="B28" s="49" t="s">
        <v>30</v>
      </c>
      <c r="C28" s="252"/>
      <c r="D28" s="230"/>
      <c r="E28" s="58"/>
      <c r="F28" s="50"/>
    </row>
    <row r="29" spans="1:8">
      <c r="A29" s="253" t="s">
        <v>33</v>
      </c>
      <c r="B29" s="254"/>
      <c r="C29" s="254"/>
      <c r="D29" s="255"/>
      <c r="E29" s="57">
        <f>SUM(E24:E28)</f>
        <v>6680.98</v>
      </c>
    </row>
    <row r="30" spans="1:8" s="5" customFormat="1" ht="25.5" customHeight="1">
      <c r="A30" s="256" t="s">
        <v>34</v>
      </c>
      <c r="B30" s="257"/>
      <c r="C30" s="257"/>
      <c r="D30" s="258"/>
      <c r="E30" s="57">
        <f>SUM(E29:E29)</f>
        <v>6680.98</v>
      </c>
    </row>
    <row r="31" spans="1:8" s="5" customFormat="1" ht="25.5" customHeight="1">
      <c r="A31" s="219" t="s">
        <v>35</v>
      </c>
      <c r="B31" s="220"/>
      <c r="C31" s="220"/>
      <c r="D31" s="220"/>
      <c r="E31" s="221"/>
    </row>
    <row r="32" spans="1:8" s="5" customFormat="1" ht="25.5" customHeight="1">
      <c r="A32" s="13"/>
      <c r="B32" s="259" t="s">
        <v>36</v>
      </c>
      <c r="C32" s="259"/>
      <c r="D32" s="259"/>
      <c r="E32" s="260"/>
    </row>
    <row r="33" spans="1:7" s="5" customFormat="1" ht="25.5" customHeight="1">
      <c r="A33" s="48" t="s">
        <v>37</v>
      </c>
      <c r="B33" s="222" t="s">
        <v>38</v>
      </c>
      <c r="C33" s="223"/>
      <c r="D33" s="224"/>
      <c r="E33" s="47" t="s">
        <v>17</v>
      </c>
      <c r="G33" s="14"/>
    </row>
    <row r="34" spans="1:7" s="5" customFormat="1" ht="25.5" customHeight="1">
      <c r="A34" s="15" t="s">
        <v>2</v>
      </c>
      <c r="B34" s="16" t="s">
        <v>116</v>
      </c>
      <c r="C34" s="17"/>
      <c r="D34" s="62">
        <f>(1/12)</f>
        <v>8.3333000000000004E-2</v>
      </c>
      <c r="E34" s="57">
        <f>TRUNC($E$30*D34,2)</f>
        <v>556.74</v>
      </c>
    </row>
    <row r="35" spans="1:7" s="5" customFormat="1" ht="25.5" customHeight="1">
      <c r="A35" s="15" t="s">
        <v>4</v>
      </c>
      <c r="B35" s="238" t="s">
        <v>115</v>
      </c>
      <c r="C35" s="239"/>
      <c r="D35" s="60">
        <v>0.121</v>
      </c>
      <c r="E35" s="57">
        <f>TRUNC($E$30*D35,2)</f>
        <v>808.39</v>
      </c>
    </row>
    <row r="36" spans="1:7" s="5" customFormat="1" ht="25.5" customHeight="1">
      <c r="A36" s="240" t="s">
        <v>33</v>
      </c>
      <c r="B36" s="241"/>
      <c r="C36" s="242"/>
      <c r="D36" s="61">
        <f>SUM(D34:D35)</f>
        <v>0.20433000000000001</v>
      </c>
      <c r="E36" s="57">
        <f>SUM(E34:E35)</f>
        <v>1365.13</v>
      </c>
    </row>
    <row r="37" spans="1:7" s="5" customFormat="1" ht="25.5" customHeight="1" thickBot="1">
      <c r="A37" s="243" t="s">
        <v>39</v>
      </c>
      <c r="B37" s="244"/>
      <c r="C37" s="244"/>
      <c r="D37" s="245"/>
      <c r="E37" s="63">
        <f>SUM(E36:E36)</f>
        <v>1365.13</v>
      </c>
    </row>
    <row r="38" spans="1:7" s="5" customFormat="1" ht="25.5" customHeight="1" thickTop="1" thickBot="1">
      <c r="A38" s="246" t="s">
        <v>40</v>
      </c>
      <c r="B38" s="246"/>
      <c r="C38" s="247"/>
      <c r="D38" s="97" t="s">
        <v>41</v>
      </c>
      <c r="E38" s="66">
        <f>E30</f>
        <v>6680.98</v>
      </c>
    </row>
    <row r="39" spans="1:7" s="5" customFormat="1" ht="22.5" customHeight="1" thickTop="1" thickBot="1">
      <c r="A39" s="248"/>
      <c r="B39" s="248"/>
      <c r="C39" s="249"/>
      <c r="D39" s="97" t="s">
        <v>42</v>
      </c>
      <c r="E39" s="67">
        <f>E37</f>
        <v>1365.13</v>
      </c>
    </row>
    <row r="40" spans="1:7" s="5" customFormat="1" ht="22.5" customHeight="1" thickTop="1">
      <c r="A40" s="248"/>
      <c r="B40" s="248"/>
      <c r="C40" s="249"/>
      <c r="D40" s="65" t="s">
        <v>33</v>
      </c>
      <c r="E40" s="68">
        <f>SUM(E38:E39)</f>
        <v>8046.11</v>
      </c>
    </row>
    <row r="41" spans="1:7" s="5" customFormat="1" ht="42" customHeight="1">
      <c r="A41" s="250" t="s">
        <v>117</v>
      </c>
      <c r="B41" s="251"/>
      <c r="C41" s="251"/>
      <c r="D41" s="251"/>
      <c r="E41" s="251"/>
      <c r="F41" s="18"/>
    </row>
    <row r="42" spans="1:7" s="5" customFormat="1" ht="22.5" customHeight="1">
      <c r="A42" s="48" t="s">
        <v>43</v>
      </c>
      <c r="B42" s="222" t="s">
        <v>44</v>
      </c>
      <c r="C42" s="223"/>
      <c r="D42" s="224"/>
      <c r="E42" s="47" t="s">
        <v>17</v>
      </c>
      <c r="F42" s="18"/>
    </row>
    <row r="43" spans="1:7" s="5" customFormat="1" ht="22.5" customHeight="1">
      <c r="A43" s="1" t="s">
        <v>2</v>
      </c>
      <c r="B43" s="261" t="s">
        <v>13</v>
      </c>
      <c r="C43" s="262"/>
      <c r="D43" s="20">
        <v>0.2</v>
      </c>
      <c r="E43" s="57">
        <f t="shared" ref="E43:E50" si="0">TRUNC($E$40*D43,2)</f>
        <v>1609.22</v>
      </c>
      <c r="F43" s="18"/>
    </row>
    <row r="44" spans="1:7" s="5" customFormat="1" ht="22.5" customHeight="1">
      <c r="A44" s="1" t="s">
        <v>4</v>
      </c>
      <c r="B44" s="261" t="s">
        <v>45</v>
      </c>
      <c r="C44" s="262"/>
      <c r="D44" s="74">
        <v>2.5000000000000001E-2</v>
      </c>
      <c r="E44" s="57">
        <f t="shared" si="0"/>
        <v>201.15</v>
      </c>
      <c r="F44" s="19"/>
    </row>
    <row r="45" spans="1:7" s="5" customFormat="1" ht="22.5" customHeight="1">
      <c r="A45" s="100" t="s">
        <v>6</v>
      </c>
      <c r="B45" s="269" t="s">
        <v>107</v>
      </c>
      <c r="C45" s="270"/>
      <c r="D45" s="133">
        <f>POSTOS!M7</f>
        <v>0.02</v>
      </c>
      <c r="E45" s="57">
        <f t="shared" si="0"/>
        <v>160.91999999999999</v>
      </c>
    </row>
    <row r="46" spans="1:7" s="5" customFormat="1" ht="22.5" customHeight="1">
      <c r="A46" s="1" t="s">
        <v>8</v>
      </c>
      <c r="B46" s="261" t="s">
        <v>46</v>
      </c>
      <c r="C46" s="262"/>
      <c r="D46" s="74">
        <v>1.4999999999999999E-2</v>
      </c>
      <c r="E46" s="57">
        <f t="shared" si="0"/>
        <v>120.69</v>
      </c>
      <c r="F46" s="18"/>
    </row>
    <row r="47" spans="1:7" s="5" customFormat="1" ht="22.5" customHeight="1">
      <c r="A47" s="1" t="s">
        <v>29</v>
      </c>
      <c r="B47" s="261" t="s">
        <v>47</v>
      </c>
      <c r="C47" s="262"/>
      <c r="D47" s="74">
        <v>0.01</v>
      </c>
      <c r="E47" s="57">
        <f t="shared" si="0"/>
        <v>80.459999999999994</v>
      </c>
      <c r="F47" s="21"/>
    </row>
    <row r="48" spans="1:7" s="5" customFormat="1" ht="22.5" customHeight="1">
      <c r="A48" s="1" t="s">
        <v>31</v>
      </c>
      <c r="B48" s="261" t="s">
        <v>48</v>
      </c>
      <c r="C48" s="262"/>
      <c r="D48" s="74">
        <v>6.0000000000000001E-3</v>
      </c>
      <c r="E48" s="57">
        <f t="shared" si="0"/>
        <v>48.27</v>
      </c>
    </row>
    <row r="49" spans="1:5" s="5" customFormat="1" ht="22.5" customHeight="1">
      <c r="A49" s="1" t="s">
        <v>32</v>
      </c>
      <c r="B49" s="261" t="s">
        <v>49</v>
      </c>
      <c r="C49" s="262"/>
      <c r="D49" s="74">
        <v>2E-3</v>
      </c>
      <c r="E49" s="57">
        <f t="shared" si="0"/>
        <v>16.09</v>
      </c>
    </row>
    <row r="50" spans="1:5" s="5" customFormat="1" ht="22.5" customHeight="1">
      <c r="A50" s="1" t="s">
        <v>50</v>
      </c>
      <c r="B50" s="261" t="s">
        <v>51</v>
      </c>
      <c r="C50" s="262"/>
      <c r="D50" s="74">
        <v>0.08</v>
      </c>
      <c r="E50" s="57">
        <f t="shared" si="0"/>
        <v>643.67999999999995</v>
      </c>
    </row>
    <row r="51" spans="1:5" s="5" customFormat="1" ht="22.5" customHeight="1">
      <c r="A51" s="263" t="s">
        <v>33</v>
      </c>
      <c r="B51" s="264"/>
      <c r="C51" s="265"/>
      <c r="D51" s="69">
        <f>SUM(D43:D50)</f>
        <v>0.35799999999999998</v>
      </c>
      <c r="E51" s="70">
        <f>SUM(E43:E50)</f>
        <v>2880.48</v>
      </c>
    </row>
    <row r="52" spans="1:5" s="5" customFormat="1" ht="25.5" customHeight="1">
      <c r="A52" s="13"/>
      <c r="B52" s="259" t="s">
        <v>112</v>
      </c>
      <c r="C52" s="259"/>
      <c r="D52" s="259"/>
      <c r="E52" s="260"/>
    </row>
    <row r="53" spans="1:5" ht="25.5" customHeight="1">
      <c r="A53" s="48" t="s">
        <v>52</v>
      </c>
      <c r="B53" s="222" t="s">
        <v>53</v>
      </c>
      <c r="C53" s="223"/>
      <c r="D53" s="224"/>
      <c r="E53" s="47" t="s">
        <v>17</v>
      </c>
    </row>
    <row r="54" spans="1:5" ht="25.5" customHeight="1">
      <c r="A54" s="1" t="s">
        <v>2</v>
      </c>
      <c r="B54" s="266" t="s">
        <v>173</v>
      </c>
      <c r="C54" s="267"/>
      <c r="D54" s="268"/>
      <c r="E54" s="57">
        <v>0</v>
      </c>
    </row>
    <row r="55" spans="1:5" ht="25.5" customHeight="1">
      <c r="A55" s="1" t="s">
        <v>4</v>
      </c>
      <c r="B55" s="266" t="s">
        <v>251</v>
      </c>
      <c r="C55" s="267"/>
      <c r="D55" s="268"/>
      <c r="E55" s="57">
        <f>'VL. Refeição + Alimentação'!H4</f>
        <v>1003.2</v>
      </c>
    </row>
    <row r="56" spans="1:5" ht="25.5" customHeight="1">
      <c r="A56" s="1" t="s">
        <v>6</v>
      </c>
      <c r="B56" s="266" t="s">
        <v>188</v>
      </c>
      <c r="C56" s="267"/>
      <c r="D56" s="268"/>
      <c r="E56" s="145">
        <v>0</v>
      </c>
    </row>
    <row r="57" spans="1:5" ht="25.5" customHeight="1">
      <c r="A57" s="1" t="s">
        <v>8</v>
      </c>
      <c r="B57" s="266" t="s">
        <v>247</v>
      </c>
      <c r="C57" s="267"/>
      <c r="D57" s="268"/>
      <c r="E57" s="145">
        <v>270</v>
      </c>
    </row>
    <row r="58" spans="1:5" ht="25.5" customHeight="1">
      <c r="A58" s="1" t="s">
        <v>29</v>
      </c>
      <c r="B58" s="266" t="s">
        <v>248</v>
      </c>
      <c r="C58" s="267"/>
      <c r="D58" s="268"/>
      <c r="E58" s="145">
        <v>4.9400000000000004</v>
      </c>
    </row>
    <row r="59" spans="1:5" ht="33.75" customHeight="1">
      <c r="A59" s="1" t="s">
        <v>31</v>
      </c>
      <c r="B59" s="266" t="s">
        <v>230</v>
      </c>
      <c r="C59" s="267"/>
      <c r="D59" s="268"/>
      <c r="E59" s="146">
        <f>(POSTOS!H7)*(1.25%)</f>
        <v>83.51</v>
      </c>
    </row>
    <row r="60" spans="1:5" ht="29.25" customHeight="1">
      <c r="A60" s="1" t="s">
        <v>32</v>
      </c>
      <c r="B60" s="266" t="s">
        <v>249</v>
      </c>
      <c r="C60" s="267"/>
      <c r="D60" s="268"/>
      <c r="E60" s="58">
        <v>588</v>
      </c>
    </row>
    <row r="61" spans="1:5" ht="25.5" customHeight="1">
      <c r="A61" s="1" t="s">
        <v>50</v>
      </c>
      <c r="B61" s="266" t="s">
        <v>250</v>
      </c>
      <c r="C61" s="267"/>
      <c r="D61" s="152">
        <v>0.02</v>
      </c>
      <c r="E61" s="57">
        <f>(POSTOS!H7)*(2%)</f>
        <v>133.62</v>
      </c>
    </row>
    <row r="62" spans="1:5" s="5" customFormat="1" ht="25.5" customHeight="1">
      <c r="A62" s="240" t="s">
        <v>54</v>
      </c>
      <c r="B62" s="241"/>
      <c r="C62" s="241"/>
      <c r="D62" s="242"/>
      <c r="E62" s="70">
        <f>SUM(E54:E61)</f>
        <v>2083.27</v>
      </c>
    </row>
    <row r="63" spans="1:5" s="5" customFormat="1" ht="25.5" customHeight="1">
      <c r="A63" s="271" t="s">
        <v>55</v>
      </c>
      <c r="B63" s="271"/>
      <c r="C63" s="271"/>
      <c r="D63" s="271"/>
      <c r="E63" s="272"/>
    </row>
    <row r="64" spans="1:5" s="5" customFormat="1" ht="25.5" customHeight="1">
      <c r="A64" s="22">
        <v>2</v>
      </c>
      <c r="B64" s="273" t="s">
        <v>56</v>
      </c>
      <c r="C64" s="274"/>
      <c r="D64" s="275"/>
      <c r="E64" s="71" t="s">
        <v>17</v>
      </c>
    </row>
    <row r="65" spans="1:8" s="5" customFormat="1" ht="25.5" customHeight="1">
      <c r="A65" s="22" t="s">
        <v>37</v>
      </c>
      <c r="B65" s="51" t="s">
        <v>38</v>
      </c>
      <c r="C65" s="52"/>
      <c r="D65" s="53"/>
      <c r="E65" s="72">
        <f>E37</f>
        <v>1365.13</v>
      </c>
    </row>
    <row r="66" spans="1:8" s="5" customFormat="1" ht="25.5" customHeight="1">
      <c r="A66" s="22" t="s">
        <v>43</v>
      </c>
      <c r="B66" s="51" t="s">
        <v>44</v>
      </c>
      <c r="C66" s="52"/>
      <c r="D66" s="53"/>
      <c r="E66" s="72">
        <f>E51</f>
        <v>2880.48</v>
      </c>
    </row>
    <row r="67" spans="1:8" s="5" customFormat="1" ht="25.5" customHeight="1">
      <c r="A67" s="22" t="s">
        <v>52</v>
      </c>
      <c r="B67" s="51" t="s">
        <v>53</v>
      </c>
      <c r="C67" s="52"/>
      <c r="D67" s="53"/>
      <c r="E67" s="72">
        <f>E62</f>
        <v>2083.27</v>
      </c>
    </row>
    <row r="68" spans="1:8" s="5" customFormat="1" ht="25.5" customHeight="1">
      <c r="A68" s="276" t="s">
        <v>33</v>
      </c>
      <c r="B68" s="277"/>
      <c r="C68" s="277"/>
      <c r="D68" s="278"/>
      <c r="E68" s="73">
        <f>SUM(E65:E67)</f>
        <v>6328.88</v>
      </c>
    </row>
    <row r="69" spans="1:8" s="5" customFormat="1" ht="25.5" customHeight="1">
      <c r="A69" s="279" t="s">
        <v>57</v>
      </c>
      <c r="B69" s="279"/>
      <c r="C69" s="279"/>
      <c r="D69" s="279"/>
      <c r="E69" s="279"/>
      <c r="H69" s="24"/>
    </row>
    <row r="70" spans="1:8" s="5" customFormat="1" ht="25.5" customHeight="1">
      <c r="A70" s="31">
        <v>3</v>
      </c>
      <c r="B70" s="222" t="s">
        <v>58</v>
      </c>
      <c r="C70" s="280"/>
      <c r="D70" s="281"/>
      <c r="E70" s="47" t="s">
        <v>17</v>
      </c>
      <c r="H70" s="25"/>
    </row>
    <row r="71" spans="1:8" s="5" customFormat="1" ht="25.5" customHeight="1">
      <c r="A71" s="1" t="s">
        <v>2</v>
      </c>
      <c r="B71" s="266" t="s">
        <v>59</v>
      </c>
      <c r="C71" s="268"/>
      <c r="D71" s="106">
        <f>((1/12)*5%)</f>
        <v>4.1669999999999997E-3</v>
      </c>
      <c r="E71" s="75">
        <f>TRUNC(($E$30+$E$68)*D71,2)</f>
        <v>54.21</v>
      </c>
    </row>
    <row r="72" spans="1:8" s="5" customFormat="1" ht="25.5" customHeight="1">
      <c r="A72" s="1" t="s">
        <v>4</v>
      </c>
      <c r="B72" s="266" t="s">
        <v>108</v>
      </c>
      <c r="C72" s="268"/>
      <c r="D72" s="99">
        <f>+D50</f>
        <v>0.08</v>
      </c>
      <c r="E72" s="75">
        <f>TRUNC(+E71*D72,2)</f>
        <v>4.33</v>
      </c>
    </row>
    <row r="73" spans="1:8" s="5" customFormat="1" ht="25.5" customHeight="1">
      <c r="A73" s="1" t="s">
        <v>6</v>
      </c>
      <c r="B73" s="266" t="s">
        <v>118</v>
      </c>
      <c r="C73" s="268"/>
      <c r="D73" s="106">
        <v>0.02</v>
      </c>
      <c r="E73" s="75">
        <f>TRUNC(($E$30)*D73,2)</f>
        <v>133.61000000000001</v>
      </c>
    </row>
    <row r="74" spans="1:8" s="5" customFormat="1" ht="25.5" customHeight="1">
      <c r="A74" s="1" t="s">
        <v>8</v>
      </c>
      <c r="B74" s="293" t="s">
        <v>60</v>
      </c>
      <c r="C74" s="294"/>
      <c r="D74" s="99">
        <f>((7/30)/12)*100%</f>
        <v>1.9439999999999999E-2</v>
      </c>
      <c r="E74" s="75">
        <f>TRUNC(($E$30+$E$68)*D74,2)</f>
        <v>252.91</v>
      </c>
    </row>
    <row r="75" spans="1:8" s="5" customFormat="1" ht="38.25" customHeight="1">
      <c r="A75" s="1" t="s">
        <v>29</v>
      </c>
      <c r="B75" s="266" t="s">
        <v>97</v>
      </c>
      <c r="C75" s="268"/>
      <c r="D75" s="99">
        <f>+D51</f>
        <v>0.35799999999999998</v>
      </c>
      <c r="E75" s="75">
        <f>TRUNC(+E74*D75,2)</f>
        <v>90.54</v>
      </c>
    </row>
    <row r="76" spans="1:8" s="5" customFormat="1" ht="25.5" customHeight="1">
      <c r="A76" s="1" t="s">
        <v>31</v>
      </c>
      <c r="B76" s="295" t="s">
        <v>119</v>
      </c>
      <c r="C76" s="296"/>
      <c r="D76" s="107">
        <v>0.02</v>
      </c>
      <c r="E76" s="75">
        <f>TRUNC(($E$30)*D76,2)</f>
        <v>133.61000000000001</v>
      </c>
    </row>
    <row r="77" spans="1:8" s="5" customFormat="1" ht="16.149999999999999" customHeight="1" thickBot="1">
      <c r="A77" s="282" t="s">
        <v>33</v>
      </c>
      <c r="B77" s="283"/>
      <c r="C77" s="283"/>
      <c r="D77" s="284"/>
      <c r="E77" s="76">
        <f>SUM(E71:E76)</f>
        <v>669.21</v>
      </c>
    </row>
    <row r="78" spans="1:8" s="5" customFormat="1" ht="22.5" customHeight="1" thickTop="1" thickBot="1">
      <c r="A78" s="285" t="s">
        <v>61</v>
      </c>
      <c r="B78" s="285"/>
      <c r="C78" s="285"/>
      <c r="D78" s="97" t="s">
        <v>41</v>
      </c>
      <c r="E78" s="64">
        <f>E30</f>
        <v>6680.98</v>
      </c>
    </row>
    <row r="79" spans="1:8" s="5" customFormat="1" ht="22.5" customHeight="1" thickTop="1" thickBot="1">
      <c r="A79" s="285"/>
      <c r="B79" s="285"/>
      <c r="C79" s="285"/>
      <c r="D79" s="97" t="s">
        <v>62</v>
      </c>
      <c r="E79" s="64">
        <f>E68</f>
        <v>6328.88</v>
      </c>
    </row>
    <row r="80" spans="1:8" s="5" customFormat="1" ht="22.5" customHeight="1" thickTop="1" thickBot="1">
      <c r="A80" s="285"/>
      <c r="B80" s="285"/>
      <c r="C80" s="285"/>
      <c r="D80" s="97" t="s">
        <v>63</v>
      </c>
      <c r="E80" s="64">
        <f>E77</f>
        <v>669.21</v>
      </c>
    </row>
    <row r="81" spans="1:5" s="5" customFormat="1" ht="23.25" customHeight="1" thickTop="1" thickBot="1">
      <c r="A81" s="285"/>
      <c r="B81" s="285"/>
      <c r="C81" s="285"/>
      <c r="D81" s="27" t="s">
        <v>54</v>
      </c>
      <c r="E81" s="64">
        <f>SUM(E78:E80)</f>
        <v>13679.07</v>
      </c>
    </row>
    <row r="82" spans="1:5" s="5" customFormat="1" ht="23.25" customHeight="1" thickTop="1">
      <c r="A82" s="219" t="s">
        <v>64</v>
      </c>
      <c r="B82" s="220"/>
      <c r="C82" s="220"/>
      <c r="D82" s="221"/>
      <c r="E82" s="98" t="s">
        <v>24</v>
      </c>
    </row>
    <row r="83" spans="1:5" s="5" customFormat="1" ht="26.25" customHeight="1">
      <c r="A83" s="286" t="s">
        <v>109</v>
      </c>
      <c r="B83" s="287"/>
      <c r="C83" s="287"/>
      <c r="D83" s="287"/>
      <c r="E83" s="288"/>
    </row>
    <row r="84" spans="1:5" s="5" customFormat="1" ht="26.25" customHeight="1">
      <c r="A84" s="48" t="s">
        <v>65</v>
      </c>
      <c r="B84" s="289" t="s">
        <v>98</v>
      </c>
      <c r="C84" s="290"/>
      <c r="D84" s="291"/>
      <c r="E84" s="47" t="s">
        <v>17</v>
      </c>
    </row>
    <row r="85" spans="1:5" s="5" customFormat="1" ht="26.25" customHeight="1">
      <c r="A85" s="28" t="s">
        <v>2</v>
      </c>
      <c r="B85" s="292" t="s">
        <v>99</v>
      </c>
      <c r="C85" s="292"/>
      <c r="D85" s="99">
        <v>9.2599999999999991E-3</v>
      </c>
      <c r="E85" s="75">
        <f>TRUNC(+D85*$E$81,2)</f>
        <v>126.66</v>
      </c>
    </row>
    <row r="86" spans="1:5" s="5" customFormat="1" ht="26.25" customHeight="1">
      <c r="A86" s="29" t="s">
        <v>4</v>
      </c>
      <c r="B86" s="292" t="s">
        <v>100</v>
      </c>
      <c r="C86" s="292"/>
      <c r="D86" s="107">
        <f>((2/30)/12)</f>
        <v>5.5599999999999998E-3</v>
      </c>
      <c r="E86" s="75">
        <f>TRUNC(+D86*$E$81,2)</f>
        <v>76.05</v>
      </c>
    </row>
    <row r="87" spans="1:5" s="5" customFormat="1" ht="26.25" customHeight="1">
      <c r="A87" s="29" t="s">
        <v>6</v>
      </c>
      <c r="B87" s="292" t="s">
        <v>101</v>
      </c>
      <c r="C87" s="292"/>
      <c r="D87" s="99">
        <f>((5/30)/12)*0.02</f>
        <v>2.7999999999999998E-4</v>
      </c>
      <c r="E87" s="75">
        <f>TRUNC(+D87*$E$81,2)</f>
        <v>3.83</v>
      </c>
    </row>
    <row r="88" spans="1:5" s="5" customFormat="1" ht="26.25" customHeight="1">
      <c r="A88" s="29" t="s">
        <v>8</v>
      </c>
      <c r="B88" s="292" t="s">
        <v>102</v>
      </c>
      <c r="C88" s="292"/>
      <c r="D88" s="99">
        <f>((15/30)/12)*0.08</f>
        <v>3.3300000000000001E-3</v>
      </c>
      <c r="E88" s="75">
        <f>TRUNC(+D88*$E$81,2)</f>
        <v>45.55</v>
      </c>
    </row>
    <row r="89" spans="1:5" s="5" customFormat="1" ht="26.25" customHeight="1">
      <c r="A89" s="29" t="s">
        <v>29</v>
      </c>
      <c r="B89" s="292" t="s">
        <v>103</v>
      </c>
      <c r="C89" s="292"/>
      <c r="D89" s="108">
        <f>(4/12)/12*0.02*100/100</f>
        <v>5.5999999999999995E-4</v>
      </c>
      <c r="E89" s="75">
        <f t="shared" ref="E89:E90" si="1">TRUNC(+D89*$E$81,2)</f>
        <v>7.66</v>
      </c>
    </row>
    <row r="90" spans="1:5" s="5" customFormat="1" ht="26.25" customHeight="1">
      <c r="A90" s="29" t="s">
        <v>31</v>
      </c>
      <c r="B90" s="292" t="s">
        <v>104</v>
      </c>
      <c r="C90" s="292"/>
      <c r="D90" s="99">
        <v>0</v>
      </c>
      <c r="E90" s="75">
        <f t="shared" si="1"/>
        <v>0</v>
      </c>
    </row>
    <row r="91" spans="1:5" s="5" customFormat="1" ht="26.25" customHeight="1">
      <c r="A91" s="256" t="s">
        <v>33</v>
      </c>
      <c r="B91" s="257"/>
      <c r="C91" s="258"/>
      <c r="D91" s="77"/>
      <c r="E91" s="70">
        <f>SUM(E85:E90)</f>
        <v>259.75</v>
      </c>
    </row>
    <row r="92" spans="1:5" s="5" customFormat="1" ht="23.25" customHeight="1">
      <c r="A92" s="297" t="s">
        <v>120</v>
      </c>
      <c r="B92" s="298"/>
      <c r="C92" s="298"/>
      <c r="D92" s="298"/>
      <c r="E92" s="299"/>
    </row>
    <row r="93" spans="1:5" s="5" customFormat="1" ht="23.25" customHeight="1">
      <c r="A93" s="48" t="s">
        <v>66</v>
      </c>
      <c r="B93" s="289" t="s">
        <v>110</v>
      </c>
      <c r="C93" s="290"/>
      <c r="D93" s="291"/>
      <c r="E93" s="47" t="s">
        <v>17</v>
      </c>
    </row>
    <row r="94" spans="1:5" s="5" customFormat="1" ht="59.25" customHeight="1">
      <c r="A94" s="30" t="s">
        <v>2</v>
      </c>
      <c r="B94" s="266" t="s">
        <v>111</v>
      </c>
      <c r="C94" s="268"/>
      <c r="D94" s="20"/>
      <c r="E94" s="78">
        <v>0</v>
      </c>
    </row>
    <row r="95" spans="1:5" s="5" customFormat="1" ht="15.6" customHeight="1">
      <c r="A95" s="256" t="s">
        <v>33</v>
      </c>
      <c r="B95" s="257"/>
      <c r="C95" s="258"/>
      <c r="D95" s="77"/>
      <c r="E95" s="70">
        <f>SUM(E94)</f>
        <v>0</v>
      </c>
    </row>
    <row r="96" spans="1:5" s="5" customFormat="1" ht="20.25" customHeight="1">
      <c r="A96" s="300" t="s">
        <v>67</v>
      </c>
      <c r="B96" s="300"/>
      <c r="C96" s="300"/>
      <c r="D96" s="300"/>
      <c r="E96" s="300"/>
    </row>
    <row r="97" spans="1:5" s="5" customFormat="1">
      <c r="A97" s="22">
        <v>4</v>
      </c>
      <c r="B97" s="273" t="s">
        <v>68</v>
      </c>
      <c r="C97" s="274"/>
      <c r="D97" s="275"/>
      <c r="E97" s="23" t="s">
        <v>17</v>
      </c>
    </row>
    <row r="98" spans="1:5" s="5" customFormat="1" ht="31.15" customHeight="1">
      <c r="A98" s="22" t="s">
        <v>65</v>
      </c>
      <c r="B98" s="51" t="s">
        <v>98</v>
      </c>
      <c r="C98" s="52"/>
      <c r="D98" s="53"/>
      <c r="E98" s="72">
        <f>+E91</f>
        <v>259.75</v>
      </c>
    </row>
    <row r="99" spans="1:5" s="5" customFormat="1">
      <c r="A99" s="22" t="s">
        <v>66</v>
      </c>
      <c r="B99" s="51" t="s">
        <v>110</v>
      </c>
      <c r="C99" s="52"/>
      <c r="D99" s="53"/>
      <c r="E99" s="70">
        <f>+E95</f>
        <v>0</v>
      </c>
    </row>
    <row r="100" spans="1:5" s="5" customFormat="1" ht="15" customHeight="1">
      <c r="A100" s="54"/>
      <c r="B100" s="277" t="s">
        <v>33</v>
      </c>
      <c r="C100" s="277"/>
      <c r="D100" s="278"/>
      <c r="E100" s="73">
        <f>SUM(E98:E99)</f>
        <v>259.75</v>
      </c>
    </row>
    <row r="101" spans="1:5" s="5" customFormat="1" ht="25.5" customHeight="1" thickBot="1">
      <c r="A101" s="256" t="s">
        <v>69</v>
      </c>
      <c r="B101" s="257"/>
      <c r="C101" s="257"/>
      <c r="D101" s="258"/>
      <c r="E101" s="70">
        <f>SUM(E100:E100)</f>
        <v>259.75</v>
      </c>
    </row>
    <row r="102" spans="1:5" s="5" customFormat="1" ht="22.5" customHeight="1" thickTop="1" thickBot="1">
      <c r="A102" s="285" t="s">
        <v>70</v>
      </c>
      <c r="B102" s="285"/>
      <c r="C102" s="285"/>
      <c r="D102" s="97" t="s">
        <v>41</v>
      </c>
      <c r="E102" s="64">
        <f>E30</f>
        <v>6680.98</v>
      </c>
    </row>
    <row r="103" spans="1:5" s="5" customFormat="1" ht="22.5" customHeight="1" thickTop="1" thickBot="1">
      <c r="A103" s="285"/>
      <c r="B103" s="285"/>
      <c r="C103" s="285"/>
      <c r="D103" s="97" t="s">
        <v>62</v>
      </c>
      <c r="E103" s="64">
        <f>E68</f>
        <v>6328.88</v>
      </c>
    </row>
    <row r="104" spans="1:5" s="5" customFormat="1" ht="22.5" customHeight="1" thickTop="1" thickBot="1">
      <c r="A104" s="285"/>
      <c r="B104" s="285"/>
      <c r="C104" s="285"/>
      <c r="D104" s="97" t="s">
        <v>63</v>
      </c>
      <c r="E104" s="64">
        <f>E77</f>
        <v>669.21</v>
      </c>
    </row>
    <row r="105" spans="1:5" s="5" customFormat="1" ht="22.5" customHeight="1" thickTop="1" thickBot="1">
      <c r="A105" s="285"/>
      <c r="B105" s="285"/>
      <c r="C105" s="285"/>
      <c r="D105" s="97" t="s">
        <v>71</v>
      </c>
      <c r="E105" s="64">
        <f>E101</f>
        <v>259.75</v>
      </c>
    </row>
    <row r="106" spans="1:5" s="5" customFormat="1" ht="22.5" customHeight="1" thickTop="1" thickBot="1">
      <c r="A106" s="285"/>
      <c r="B106" s="285"/>
      <c r="C106" s="285"/>
      <c r="D106" s="27" t="s">
        <v>54</v>
      </c>
      <c r="E106" s="64">
        <f>SUM(E102:E105)</f>
        <v>13938.82</v>
      </c>
    </row>
    <row r="107" spans="1:5" s="5" customFormat="1" ht="13.5" thickTop="1">
      <c r="A107" s="219" t="s">
        <v>72</v>
      </c>
      <c r="B107" s="220"/>
      <c r="C107" s="220" t="s">
        <v>73</v>
      </c>
      <c r="D107" s="221" t="s">
        <v>74</v>
      </c>
      <c r="E107" s="59"/>
    </row>
    <row r="108" spans="1:5" s="5" customFormat="1">
      <c r="A108" s="48">
        <v>6</v>
      </c>
      <c r="B108" s="222" t="s">
        <v>75</v>
      </c>
      <c r="C108" s="223"/>
      <c r="D108" s="224"/>
      <c r="E108" s="47" t="s">
        <v>17</v>
      </c>
    </row>
    <row r="109" spans="1:5" s="5" customFormat="1" ht="31.15" customHeight="1">
      <c r="A109" s="101" t="s">
        <v>2</v>
      </c>
      <c r="B109" s="102" t="s">
        <v>76</v>
      </c>
      <c r="C109" s="301">
        <f>POSTOS!N7</f>
        <v>0.03</v>
      </c>
      <c r="D109" s="302"/>
      <c r="E109" s="57">
        <v>0</v>
      </c>
    </row>
    <row r="110" spans="1:5" s="5" customFormat="1" ht="31.9" customHeight="1" thickBot="1">
      <c r="A110" s="101" t="s">
        <v>4</v>
      </c>
      <c r="B110" s="102" t="s">
        <v>77</v>
      </c>
      <c r="C110" s="303">
        <f>POSTOS!O7</f>
        <v>6.7900000000000002E-2</v>
      </c>
      <c r="D110" s="304"/>
      <c r="E110" s="57">
        <v>0</v>
      </c>
    </row>
    <row r="111" spans="1:5" s="5" customFormat="1" ht="27" customHeight="1" thickBot="1">
      <c r="A111" s="32"/>
      <c r="B111" s="55" t="s">
        <v>78</v>
      </c>
      <c r="C111" s="307" t="s">
        <v>79</v>
      </c>
      <c r="D111" s="308"/>
      <c r="E111" s="89">
        <f>SUM(E109:E110,E106)</f>
        <v>13938.82</v>
      </c>
    </row>
    <row r="112" spans="1:5" s="5" customFormat="1" ht="13.5" thickBot="1">
      <c r="A112" s="33" t="s">
        <v>6</v>
      </c>
      <c r="B112" s="96" t="s">
        <v>80</v>
      </c>
      <c r="C112" s="79">
        <f>(D119*100)</f>
        <v>11.75</v>
      </c>
      <c r="D112" s="80">
        <f>+(100-C112)/100</f>
        <v>0.88249999999999995</v>
      </c>
      <c r="E112" s="90">
        <f>E111/D112</f>
        <v>15794.7</v>
      </c>
    </row>
    <row r="113" spans="1:5" s="5" customFormat="1" ht="15.6" customHeight="1">
      <c r="A113" s="34"/>
      <c r="B113" s="35" t="s">
        <v>81</v>
      </c>
      <c r="C113" s="81"/>
      <c r="D113" s="82"/>
      <c r="E113" s="26"/>
    </row>
    <row r="114" spans="1:5" s="5" customFormat="1">
      <c r="A114" s="34"/>
      <c r="B114" s="36" t="s">
        <v>171</v>
      </c>
      <c r="C114" s="83"/>
      <c r="D114" s="134">
        <f>POSTOS!P6</f>
        <v>1.6500000000000001E-2</v>
      </c>
      <c r="E114" s="75">
        <f>+E112*D114</f>
        <v>260.61</v>
      </c>
    </row>
    <row r="115" spans="1:5" s="5" customFormat="1">
      <c r="A115" s="34"/>
      <c r="B115" s="36" t="s">
        <v>166</v>
      </c>
      <c r="C115" s="83"/>
      <c r="D115" s="134">
        <f>POSTOS!Q6</f>
        <v>7.5999999999999998E-2</v>
      </c>
      <c r="E115" s="75">
        <f>+E112*D115</f>
        <v>1200.4000000000001</v>
      </c>
    </row>
    <row r="116" spans="1:5" s="5" customFormat="1">
      <c r="A116" s="34"/>
      <c r="B116" s="37" t="s">
        <v>82</v>
      </c>
      <c r="C116" s="84"/>
      <c r="D116" s="85"/>
      <c r="E116" s="75"/>
    </row>
    <row r="117" spans="1:5" s="5" customFormat="1">
      <c r="A117" s="34"/>
      <c r="B117" s="37" t="s">
        <v>83</v>
      </c>
      <c r="C117" s="84"/>
      <c r="D117" s="135"/>
      <c r="E117" s="75"/>
    </row>
    <row r="118" spans="1:5" s="5" customFormat="1">
      <c r="A118" s="34"/>
      <c r="B118" s="38" t="s">
        <v>172</v>
      </c>
      <c r="C118" s="86"/>
      <c r="D118" s="136">
        <f>POSTOS!R7</f>
        <v>2.5000000000000001E-2</v>
      </c>
      <c r="E118" s="91">
        <f>+E112*D118</f>
        <v>394.87</v>
      </c>
    </row>
    <row r="119" spans="1:5" s="5" customFormat="1">
      <c r="A119" s="39"/>
      <c r="B119" s="40" t="s">
        <v>84</v>
      </c>
      <c r="C119" s="87"/>
      <c r="D119" s="88">
        <f>SUM(D114:D118)</f>
        <v>0.11749999999999999</v>
      </c>
      <c r="E119" s="92">
        <f>SUM(E114:E118)</f>
        <v>1855.88</v>
      </c>
    </row>
    <row r="120" spans="1:5" s="5" customFormat="1" ht="15.6" customHeight="1">
      <c r="A120" s="309" t="s">
        <v>85</v>
      </c>
      <c r="B120" s="310"/>
      <c r="C120" s="310"/>
      <c r="D120" s="311"/>
      <c r="E120" s="93">
        <f>E109+E110+E119</f>
        <v>1855.88</v>
      </c>
    </row>
    <row r="121" spans="1:5" s="5" customFormat="1" ht="25.5" customHeight="1">
      <c r="A121" s="256" t="s">
        <v>86</v>
      </c>
      <c r="B121" s="257"/>
      <c r="C121" s="257"/>
      <c r="D121" s="258"/>
      <c r="E121" s="70">
        <f>SUM(E120:E120)</f>
        <v>1855.88</v>
      </c>
    </row>
    <row r="122" spans="1:5" s="5" customFormat="1" ht="15.6" customHeight="1">
      <c r="A122" s="256" t="s">
        <v>87</v>
      </c>
      <c r="B122" s="257"/>
      <c r="C122" s="257"/>
      <c r="D122" s="257"/>
      <c r="E122" s="258"/>
    </row>
    <row r="123" spans="1:5" s="5" customFormat="1" ht="15.6" customHeight="1">
      <c r="A123" s="256" t="s">
        <v>88</v>
      </c>
      <c r="B123" s="257"/>
      <c r="C123" s="257"/>
      <c r="D123" s="258"/>
      <c r="E123" s="41" t="s">
        <v>17</v>
      </c>
    </row>
    <row r="124" spans="1:5" s="5" customFormat="1">
      <c r="A124" s="31" t="s">
        <v>2</v>
      </c>
      <c r="B124" s="266" t="s">
        <v>89</v>
      </c>
      <c r="C124" s="267"/>
      <c r="D124" s="268"/>
      <c r="E124" s="75">
        <f>E30</f>
        <v>6680.98</v>
      </c>
    </row>
    <row r="125" spans="1:5" s="5" customFormat="1" ht="15.6" customHeight="1">
      <c r="A125" s="31" t="s">
        <v>4</v>
      </c>
      <c r="B125" s="266" t="s">
        <v>90</v>
      </c>
      <c r="C125" s="267"/>
      <c r="D125" s="268"/>
      <c r="E125" s="75">
        <f>+E68</f>
        <v>6328.88</v>
      </c>
    </row>
    <row r="126" spans="1:5" s="5" customFormat="1">
      <c r="A126" s="31" t="s">
        <v>6</v>
      </c>
      <c r="B126" s="266" t="s">
        <v>91</v>
      </c>
      <c r="C126" s="267"/>
      <c r="D126" s="268"/>
      <c r="E126" s="75">
        <f>+E77</f>
        <v>669.21</v>
      </c>
    </row>
    <row r="127" spans="1:5" s="5" customFormat="1" ht="15.6" customHeight="1">
      <c r="A127" s="31" t="s">
        <v>8</v>
      </c>
      <c r="B127" s="266" t="s">
        <v>92</v>
      </c>
      <c r="C127" s="267"/>
      <c r="D127" s="268"/>
      <c r="E127" s="75">
        <f>+E101</f>
        <v>259.75</v>
      </c>
    </row>
    <row r="128" spans="1:5" s="5" customFormat="1" ht="15.6" customHeight="1">
      <c r="A128" s="263" t="s">
        <v>93</v>
      </c>
      <c r="B128" s="264"/>
      <c r="C128" s="265"/>
      <c r="D128" s="42"/>
      <c r="E128" s="70">
        <f>SUM(E124:E127)</f>
        <v>13938.82</v>
      </c>
    </row>
    <row r="129" spans="1:6" s="5" customFormat="1">
      <c r="A129" s="31" t="s">
        <v>31</v>
      </c>
      <c r="B129" s="266" t="s">
        <v>94</v>
      </c>
      <c r="C129" s="267"/>
      <c r="D129" s="268"/>
      <c r="E129" s="75">
        <f>E121</f>
        <v>1855.88</v>
      </c>
      <c r="F129" s="14"/>
    </row>
    <row r="130" spans="1:6" s="5" customFormat="1" ht="16.149999999999999" customHeight="1">
      <c r="A130" s="306" t="s">
        <v>95</v>
      </c>
      <c r="B130" s="306"/>
      <c r="C130" s="306"/>
      <c r="D130" s="306"/>
      <c r="E130" s="95">
        <f>+E128+E129</f>
        <v>15794.7</v>
      </c>
      <c r="F130" s="56"/>
    </row>
    <row r="131" spans="1:6">
      <c r="A131" s="305"/>
      <c r="B131" s="305"/>
      <c r="C131" s="305"/>
      <c r="D131" s="305"/>
      <c r="E131" s="94"/>
    </row>
  </sheetData>
  <mergeCells count="112">
    <mergeCell ref="A1:E2"/>
    <mergeCell ref="A3:C3"/>
    <mergeCell ref="D3:E3"/>
    <mergeCell ref="A4:C4"/>
    <mergeCell ref="D4:E4"/>
    <mergeCell ref="A5:C5"/>
    <mergeCell ref="D5:E5"/>
    <mergeCell ref="A12:B12"/>
    <mergeCell ref="D12:E12"/>
    <mergeCell ref="A13:B13"/>
    <mergeCell ref="D13:E13"/>
    <mergeCell ref="A14:E14"/>
    <mergeCell ref="A15:E15"/>
    <mergeCell ref="A6:E6"/>
    <mergeCell ref="C7:E7"/>
    <mergeCell ref="C8:E8"/>
    <mergeCell ref="C9:E9"/>
    <mergeCell ref="C10:E10"/>
    <mergeCell ref="A11:E11"/>
    <mergeCell ref="A22:E22"/>
    <mergeCell ref="B23:D23"/>
    <mergeCell ref="C24:D24"/>
    <mergeCell ref="C25:D25"/>
    <mergeCell ref="C26:D26"/>
    <mergeCell ref="C27:D27"/>
    <mergeCell ref="A16:D16"/>
    <mergeCell ref="C17:E17"/>
    <mergeCell ref="C18:E18"/>
    <mergeCell ref="C19:E19"/>
    <mergeCell ref="C20:E20"/>
    <mergeCell ref="C21:E21"/>
    <mergeCell ref="B35:C35"/>
    <mergeCell ref="A36:C36"/>
    <mergeCell ref="A37:D37"/>
    <mergeCell ref="A38:C40"/>
    <mergeCell ref="A41:E41"/>
    <mergeCell ref="B42:D42"/>
    <mergeCell ref="C28:D28"/>
    <mergeCell ref="A29:D29"/>
    <mergeCell ref="A30:D30"/>
    <mergeCell ref="A31:E31"/>
    <mergeCell ref="B32:E32"/>
    <mergeCell ref="B33:D33"/>
    <mergeCell ref="B49:C49"/>
    <mergeCell ref="B50:C50"/>
    <mergeCell ref="A51:C51"/>
    <mergeCell ref="B52:E52"/>
    <mergeCell ref="B53:D53"/>
    <mergeCell ref="B54:D54"/>
    <mergeCell ref="B43:C43"/>
    <mergeCell ref="B44:C44"/>
    <mergeCell ref="B45:C45"/>
    <mergeCell ref="B46:C46"/>
    <mergeCell ref="B47:C47"/>
    <mergeCell ref="B48:C48"/>
    <mergeCell ref="B61:C61"/>
    <mergeCell ref="A62:D62"/>
    <mergeCell ref="A63:E63"/>
    <mergeCell ref="B64:D64"/>
    <mergeCell ref="A68:D68"/>
    <mergeCell ref="A69:E69"/>
    <mergeCell ref="B55:D55"/>
    <mergeCell ref="B56:D56"/>
    <mergeCell ref="B57:D57"/>
    <mergeCell ref="B58:D58"/>
    <mergeCell ref="B59:D59"/>
    <mergeCell ref="B76:C76"/>
    <mergeCell ref="A77:D77"/>
    <mergeCell ref="A78:C81"/>
    <mergeCell ref="A82:D82"/>
    <mergeCell ref="A83:E83"/>
    <mergeCell ref="B84:D84"/>
    <mergeCell ref="B70:D70"/>
    <mergeCell ref="B71:C71"/>
    <mergeCell ref="B72:C72"/>
    <mergeCell ref="B73:C73"/>
    <mergeCell ref="B74:C74"/>
    <mergeCell ref="B75:C75"/>
    <mergeCell ref="B93:D93"/>
    <mergeCell ref="B94:C94"/>
    <mergeCell ref="A95:C95"/>
    <mergeCell ref="A96:E96"/>
    <mergeCell ref="B85:C85"/>
    <mergeCell ref="B86:C86"/>
    <mergeCell ref="B87:C87"/>
    <mergeCell ref="B88:C88"/>
    <mergeCell ref="B89:C89"/>
    <mergeCell ref="B90:C90"/>
    <mergeCell ref="B129:D129"/>
    <mergeCell ref="A130:D130"/>
    <mergeCell ref="A131:D131"/>
    <mergeCell ref="B60:D60"/>
    <mergeCell ref="A123:D123"/>
    <mergeCell ref="B124:D124"/>
    <mergeCell ref="B125:D125"/>
    <mergeCell ref="B126:D126"/>
    <mergeCell ref="B127:D127"/>
    <mergeCell ref="A128:C128"/>
    <mergeCell ref="C109:D109"/>
    <mergeCell ref="C110:D110"/>
    <mergeCell ref="C111:D111"/>
    <mergeCell ref="A120:D120"/>
    <mergeCell ref="A121:D121"/>
    <mergeCell ref="A122:E122"/>
    <mergeCell ref="B97:D97"/>
    <mergeCell ref="B100:D100"/>
    <mergeCell ref="A101:D101"/>
    <mergeCell ref="A102:C106"/>
    <mergeCell ref="A107:D107"/>
    <mergeCell ref="B108:D108"/>
    <mergeCell ref="A91:C91"/>
    <mergeCell ref="A92:E92"/>
  </mergeCells>
  <hyperlinks>
    <hyperlink ref="B74" location="Plan2!A1" display="Aviso prévio trabalhado" xr:uid="{E5C300A2-9A6F-4359-859B-94F4EFA4223E}"/>
    <hyperlink ref="B48" r:id="rId1" display="08 - Sebrae 0,3% ou 0,6% - IN nº 03, MPS/SRP/2005, Anexo II e III ver código da Tabela" xr:uid="{50014FD8-D9D7-4AE7-8CF9-C4D1C2CB21F8}"/>
  </hyperlinks>
  <pageMargins left="0.511811024" right="0.511811024" top="0.78740157499999996" bottom="0.78740157499999996" header="0.31496062000000002" footer="0.31496062000000002"/>
  <pageSetup paperSize="9" scale="84" fitToHeight="0" orientation="portrait"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01448-823E-4FA4-9DE8-3F64BE5C9E3C}">
  <sheetPr>
    <pageSetUpPr fitToPage="1"/>
  </sheetPr>
  <dimension ref="A1:H131"/>
  <sheetViews>
    <sheetView topLeftCell="A46" zoomScale="85" zoomScaleNormal="85" workbookViewId="0">
      <selection activeCell="G92" sqref="G92"/>
    </sheetView>
  </sheetViews>
  <sheetFormatPr defaultColWidth="9.28515625" defaultRowHeight="12.75"/>
  <cols>
    <col min="1" max="1" width="6.28515625" style="43" customWidth="1"/>
    <col min="2" max="2" width="42.42578125" style="44" customWidth="1"/>
    <col min="3" max="3" width="18" style="44" customWidth="1"/>
    <col min="4" max="4" width="16" style="45" customWidth="1"/>
    <col min="5" max="5" width="27.7109375" style="46" customWidth="1"/>
    <col min="6" max="6" width="31.28515625" style="2" customWidth="1"/>
    <col min="7" max="7" width="9.28515625" style="2"/>
    <col min="8" max="8" width="15.7109375" style="2" customWidth="1"/>
    <col min="9" max="16384" width="9.28515625" style="2"/>
  </cols>
  <sheetData>
    <row r="1" spans="1:7" ht="15" customHeight="1">
      <c r="A1" s="179" t="s">
        <v>0</v>
      </c>
      <c r="B1" s="180"/>
      <c r="C1" s="180"/>
      <c r="D1" s="180"/>
      <c r="E1" s="181"/>
    </row>
    <row r="2" spans="1:7" ht="13.5" customHeight="1" thickBot="1">
      <c r="A2" s="182"/>
      <c r="B2" s="183"/>
      <c r="C2" s="183"/>
      <c r="D2" s="183"/>
      <c r="E2" s="184"/>
    </row>
    <row r="3" spans="1:7" ht="15" customHeight="1">
      <c r="A3" s="185" t="s">
        <v>105</v>
      </c>
      <c r="B3" s="186"/>
      <c r="C3" s="187"/>
      <c r="D3" s="188" t="s">
        <v>205</v>
      </c>
      <c r="E3" s="189"/>
    </row>
    <row r="4" spans="1:7" ht="15" customHeight="1">
      <c r="A4" s="185" t="s">
        <v>106</v>
      </c>
      <c r="B4" s="186"/>
      <c r="C4" s="187"/>
      <c r="D4" s="190" t="str">
        <f>POSTOS!C2</f>
        <v>PREGÃO ELETRÔNICO XX/2025</v>
      </c>
      <c r="E4" s="191"/>
    </row>
    <row r="5" spans="1:7" ht="14.45" customHeight="1">
      <c r="A5" s="201" t="s">
        <v>144</v>
      </c>
      <c r="B5" s="202"/>
      <c r="C5" s="203"/>
      <c r="D5" s="200" t="str">
        <f>POSTOS!C3</f>
        <v>XX/XX/2025</v>
      </c>
      <c r="E5" s="200"/>
    </row>
    <row r="6" spans="1:7">
      <c r="A6" s="210" t="s">
        <v>1</v>
      </c>
      <c r="B6" s="211"/>
      <c r="C6" s="211"/>
      <c r="D6" s="211"/>
      <c r="E6" s="212"/>
    </row>
    <row r="7" spans="1:7" ht="31.5" customHeight="1">
      <c r="A7" s="3" t="s">
        <v>2</v>
      </c>
      <c r="B7" s="4" t="s">
        <v>3</v>
      </c>
      <c r="C7" s="213" t="str">
        <f>POSTOS!C3</f>
        <v>XX/XX/2025</v>
      </c>
      <c r="D7" s="214"/>
      <c r="E7" s="215"/>
    </row>
    <row r="8" spans="1:7" ht="16.149999999999999" customHeight="1">
      <c r="A8" s="3" t="s">
        <v>4</v>
      </c>
      <c r="B8" s="4" t="s">
        <v>5</v>
      </c>
      <c r="C8" s="216" t="s">
        <v>204</v>
      </c>
      <c r="D8" s="217"/>
      <c r="E8" s="218"/>
    </row>
    <row r="9" spans="1:7" ht="22.5" customHeight="1">
      <c r="A9" s="3" t="s">
        <v>6</v>
      </c>
      <c r="B9" s="4" t="s">
        <v>7</v>
      </c>
      <c r="C9" s="216" t="str">
        <f>POSTOS!L8</f>
        <v>DF000091/2025</v>
      </c>
      <c r="D9" s="217"/>
      <c r="E9" s="218"/>
    </row>
    <row r="10" spans="1:7" ht="32.25" customHeight="1">
      <c r="A10" s="3" t="s">
        <v>8</v>
      </c>
      <c r="B10" s="4" t="s">
        <v>9</v>
      </c>
      <c r="C10" s="216">
        <v>24</v>
      </c>
      <c r="D10" s="217"/>
      <c r="E10" s="218"/>
    </row>
    <row r="11" spans="1:7">
      <c r="A11" s="210" t="s">
        <v>10</v>
      </c>
      <c r="B11" s="211"/>
      <c r="C11" s="211"/>
      <c r="D11" s="211"/>
      <c r="E11" s="212"/>
    </row>
    <row r="12" spans="1:7" ht="33.75" customHeight="1">
      <c r="A12" s="192" t="s">
        <v>11</v>
      </c>
      <c r="B12" s="193"/>
      <c r="C12" s="105" t="s">
        <v>12</v>
      </c>
      <c r="D12" s="194" t="s">
        <v>121</v>
      </c>
      <c r="E12" s="195"/>
    </row>
    <row r="13" spans="1:7" ht="24.75" customHeight="1">
      <c r="A13" s="196" t="s">
        <v>199</v>
      </c>
      <c r="B13" s="197"/>
      <c r="C13" s="6" t="s">
        <v>143</v>
      </c>
      <c r="D13" s="198">
        <v>2</v>
      </c>
      <c r="E13" s="199"/>
    </row>
    <row r="14" spans="1:7" ht="23.25" customHeight="1">
      <c r="A14" s="204" t="s">
        <v>14</v>
      </c>
      <c r="B14" s="205"/>
      <c r="C14" s="205"/>
      <c r="D14" s="205"/>
      <c r="E14" s="206"/>
    </row>
    <row r="15" spans="1:7">
      <c r="A15" s="207" t="s">
        <v>15</v>
      </c>
      <c r="B15" s="208"/>
      <c r="C15" s="208"/>
      <c r="D15" s="208"/>
      <c r="E15" s="209"/>
    </row>
    <row r="16" spans="1:7" ht="27.75" customHeight="1">
      <c r="A16" s="222" t="s">
        <v>16</v>
      </c>
      <c r="B16" s="223"/>
      <c r="C16" s="223"/>
      <c r="D16" s="224"/>
      <c r="E16" s="47" t="s">
        <v>17</v>
      </c>
      <c r="G16" s="7"/>
    </row>
    <row r="17" spans="1:8" ht="31.5" customHeight="1">
      <c r="A17" s="3">
        <v>1</v>
      </c>
      <c r="B17" s="8" t="s">
        <v>96</v>
      </c>
      <c r="C17" s="198" t="s">
        <v>226</v>
      </c>
      <c r="D17" s="231"/>
      <c r="E17" s="199"/>
    </row>
    <row r="18" spans="1:8" ht="31.5" customHeight="1">
      <c r="A18" s="3">
        <v>2</v>
      </c>
      <c r="B18" s="8" t="s">
        <v>18</v>
      </c>
      <c r="C18" s="198" t="s">
        <v>217</v>
      </c>
      <c r="D18" s="231"/>
      <c r="E18" s="199"/>
    </row>
    <row r="19" spans="1:8" ht="31.5" customHeight="1">
      <c r="A19" s="3">
        <v>3</v>
      </c>
      <c r="B19" s="8" t="s">
        <v>19</v>
      </c>
      <c r="C19" s="232">
        <f>POSTOS!H8</f>
        <v>6564.04</v>
      </c>
      <c r="D19" s="233"/>
      <c r="E19" s="234"/>
    </row>
    <row r="20" spans="1:8" ht="48" customHeight="1">
      <c r="A20" s="3">
        <v>4</v>
      </c>
      <c r="B20" s="8" t="s">
        <v>20</v>
      </c>
      <c r="C20" s="198" t="s">
        <v>216</v>
      </c>
      <c r="D20" s="231"/>
      <c r="E20" s="199"/>
    </row>
    <row r="21" spans="1:8" ht="28.5" customHeight="1">
      <c r="A21" s="3">
        <v>5</v>
      </c>
      <c r="B21" s="9" t="s">
        <v>21</v>
      </c>
      <c r="C21" s="235" t="s">
        <v>236</v>
      </c>
      <c r="D21" s="236"/>
      <c r="E21" s="237"/>
    </row>
    <row r="22" spans="1:8" s="5" customFormat="1" ht="27" customHeight="1">
      <c r="A22" s="219" t="s">
        <v>22</v>
      </c>
      <c r="B22" s="220"/>
      <c r="C22" s="220"/>
      <c r="D22" s="220"/>
      <c r="E22" s="221"/>
    </row>
    <row r="23" spans="1:8" s="5" customFormat="1" ht="22.5" customHeight="1">
      <c r="A23" s="48">
        <v>1</v>
      </c>
      <c r="B23" s="222" t="s">
        <v>23</v>
      </c>
      <c r="C23" s="223"/>
      <c r="D23" s="224"/>
      <c r="E23" s="47" t="s">
        <v>17</v>
      </c>
    </row>
    <row r="24" spans="1:8">
      <c r="A24" s="103" t="s">
        <v>2</v>
      </c>
      <c r="B24" s="104" t="s">
        <v>25</v>
      </c>
      <c r="C24" s="225"/>
      <c r="D24" s="226"/>
      <c r="E24" s="57">
        <f>C19</f>
        <v>6564.04</v>
      </c>
    </row>
    <row r="25" spans="1:8">
      <c r="A25" s="10" t="s">
        <v>4</v>
      </c>
      <c r="B25" s="49" t="s">
        <v>26</v>
      </c>
      <c r="C25" s="227"/>
      <c r="D25" s="228"/>
      <c r="E25" s="58"/>
    </row>
    <row r="26" spans="1:8">
      <c r="A26" s="10" t="s">
        <v>6</v>
      </c>
      <c r="B26" s="49" t="s">
        <v>27</v>
      </c>
      <c r="C26" s="227"/>
      <c r="D26" s="228"/>
      <c r="E26" s="58"/>
    </row>
    <row r="27" spans="1:8">
      <c r="A27" s="10" t="s">
        <v>8</v>
      </c>
      <c r="B27" s="49" t="s">
        <v>28</v>
      </c>
      <c r="C27" s="229"/>
      <c r="D27" s="230"/>
      <c r="E27" s="58"/>
      <c r="H27" s="11"/>
    </row>
    <row r="28" spans="1:8">
      <c r="A28" s="10" t="s">
        <v>29</v>
      </c>
      <c r="B28" s="49" t="s">
        <v>30</v>
      </c>
      <c r="C28" s="252"/>
      <c r="D28" s="230"/>
      <c r="E28" s="58"/>
      <c r="F28" s="50"/>
    </row>
    <row r="29" spans="1:8">
      <c r="A29" s="253" t="s">
        <v>33</v>
      </c>
      <c r="B29" s="254"/>
      <c r="C29" s="254"/>
      <c r="D29" s="255"/>
      <c r="E29" s="57">
        <f>SUM(E24:E28)</f>
        <v>6564.04</v>
      </c>
    </row>
    <row r="30" spans="1:8" s="5" customFormat="1" ht="25.5" customHeight="1">
      <c r="A30" s="256" t="s">
        <v>34</v>
      </c>
      <c r="B30" s="257"/>
      <c r="C30" s="257"/>
      <c r="D30" s="258"/>
      <c r="E30" s="57">
        <f>SUM(E29:E29)</f>
        <v>6564.04</v>
      </c>
    </row>
    <row r="31" spans="1:8" s="5" customFormat="1" ht="25.5" customHeight="1">
      <c r="A31" s="219" t="s">
        <v>35</v>
      </c>
      <c r="B31" s="220"/>
      <c r="C31" s="220"/>
      <c r="D31" s="220"/>
      <c r="E31" s="221"/>
    </row>
    <row r="32" spans="1:8" s="5" customFormat="1" ht="25.5" customHeight="1">
      <c r="A32" s="13"/>
      <c r="B32" s="259" t="s">
        <v>36</v>
      </c>
      <c r="C32" s="259"/>
      <c r="D32" s="259"/>
      <c r="E32" s="260"/>
    </row>
    <row r="33" spans="1:7" s="5" customFormat="1" ht="25.5" customHeight="1">
      <c r="A33" s="48" t="s">
        <v>37</v>
      </c>
      <c r="B33" s="222" t="s">
        <v>38</v>
      </c>
      <c r="C33" s="223"/>
      <c r="D33" s="224"/>
      <c r="E33" s="47" t="s">
        <v>17</v>
      </c>
      <c r="G33" s="14"/>
    </row>
    <row r="34" spans="1:7" s="5" customFormat="1" ht="25.5" customHeight="1">
      <c r="A34" s="15" t="s">
        <v>2</v>
      </c>
      <c r="B34" s="16" t="s">
        <v>116</v>
      </c>
      <c r="C34" s="17"/>
      <c r="D34" s="62">
        <f>(1/12)</f>
        <v>8.3333000000000004E-2</v>
      </c>
      <c r="E34" s="57">
        <f>TRUNC($E$30*D34,2)</f>
        <v>547</v>
      </c>
    </row>
    <row r="35" spans="1:7" s="5" customFormat="1" ht="25.5" customHeight="1">
      <c r="A35" s="15" t="s">
        <v>4</v>
      </c>
      <c r="B35" s="238" t="s">
        <v>115</v>
      </c>
      <c r="C35" s="239"/>
      <c r="D35" s="60">
        <v>0.121</v>
      </c>
      <c r="E35" s="57">
        <f>TRUNC($E$30*D35,2)</f>
        <v>794.24</v>
      </c>
    </row>
    <row r="36" spans="1:7" s="5" customFormat="1" ht="25.5" customHeight="1">
      <c r="A36" s="240" t="s">
        <v>33</v>
      </c>
      <c r="B36" s="241"/>
      <c r="C36" s="242"/>
      <c r="D36" s="61">
        <f>SUM(D34:D35)</f>
        <v>0.20433000000000001</v>
      </c>
      <c r="E36" s="57">
        <f>SUM(E34:E35)</f>
        <v>1341.24</v>
      </c>
    </row>
    <row r="37" spans="1:7" s="5" customFormat="1" ht="25.5" customHeight="1" thickBot="1">
      <c r="A37" s="243" t="s">
        <v>39</v>
      </c>
      <c r="B37" s="244"/>
      <c r="C37" s="244"/>
      <c r="D37" s="245"/>
      <c r="E37" s="63">
        <f>SUM(E36:E36)</f>
        <v>1341.24</v>
      </c>
    </row>
    <row r="38" spans="1:7" s="5" customFormat="1" ht="25.5" customHeight="1" thickTop="1" thickBot="1">
      <c r="A38" s="246" t="s">
        <v>40</v>
      </c>
      <c r="B38" s="246"/>
      <c r="C38" s="247"/>
      <c r="D38" s="97" t="s">
        <v>41</v>
      </c>
      <c r="E38" s="66">
        <f>E30</f>
        <v>6564.04</v>
      </c>
    </row>
    <row r="39" spans="1:7" s="5" customFormat="1" ht="22.5" customHeight="1" thickTop="1" thickBot="1">
      <c r="A39" s="248"/>
      <c r="B39" s="248"/>
      <c r="C39" s="249"/>
      <c r="D39" s="97" t="s">
        <v>42</v>
      </c>
      <c r="E39" s="67">
        <f>E37</f>
        <v>1341.24</v>
      </c>
    </row>
    <row r="40" spans="1:7" s="5" customFormat="1" ht="22.5" customHeight="1" thickTop="1">
      <c r="A40" s="248"/>
      <c r="B40" s="248"/>
      <c r="C40" s="249"/>
      <c r="D40" s="65" t="s">
        <v>33</v>
      </c>
      <c r="E40" s="68">
        <f>SUM(E38:E39)</f>
        <v>7905.28</v>
      </c>
    </row>
    <row r="41" spans="1:7" s="5" customFormat="1" ht="42" customHeight="1">
      <c r="A41" s="250" t="s">
        <v>117</v>
      </c>
      <c r="B41" s="251"/>
      <c r="C41" s="251"/>
      <c r="D41" s="251"/>
      <c r="E41" s="251"/>
      <c r="F41" s="18"/>
    </row>
    <row r="42" spans="1:7" s="5" customFormat="1" ht="22.5" customHeight="1">
      <c r="A42" s="48" t="s">
        <v>43</v>
      </c>
      <c r="B42" s="222" t="s">
        <v>44</v>
      </c>
      <c r="C42" s="223"/>
      <c r="D42" s="224"/>
      <c r="E42" s="47" t="s">
        <v>17</v>
      </c>
      <c r="F42" s="18"/>
    </row>
    <row r="43" spans="1:7" s="5" customFormat="1" ht="22.5" customHeight="1">
      <c r="A43" s="1" t="s">
        <v>2</v>
      </c>
      <c r="B43" s="261" t="s">
        <v>13</v>
      </c>
      <c r="C43" s="262"/>
      <c r="D43" s="20">
        <v>0.2</v>
      </c>
      <c r="E43" s="57">
        <f t="shared" ref="E43:E50" si="0">TRUNC($E$40*D43,2)</f>
        <v>1581.05</v>
      </c>
      <c r="F43" s="18"/>
    </row>
    <row r="44" spans="1:7" s="5" customFormat="1" ht="22.5" customHeight="1">
      <c r="A44" s="1" t="s">
        <v>4</v>
      </c>
      <c r="B44" s="261" t="s">
        <v>45</v>
      </c>
      <c r="C44" s="262"/>
      <c r="D44" s="74">
        <v>2.5000000000000001E-2</v>
      </c>
      <c r="E44" s="57">
        <f t="shared" si="0"/>
        <v>197.63</v>
      </c>
      <c r="F44" s="19"/>
    </row>
    <row r="45" spans="1:7" s="5" customFormat="1" ht="22.5" customHeight="1">
      <c r="A45" s="100" t="s">
        <v>6</v>
      </c>
      <c r="B45" s="269" t="s">
        <v>107</v>
      </c>
      <c r="C45" s="270"/>
      <c r="D45" s="133">
        <f>POSTOS!M7</f>
        <v>0.02</v>
      </c>
      <c r="E45" s="57">
        <f t="shared" si="0"/>
        <v>158.1</v>
      </c>
    </row>
    <row r="46" spans="1:7" s="5" customFormat="1" ht="22.5" customHeight="1">
      <c r="A46" s="1" t="s">
        <v>8</v>
      </c>
      <c r="B46" s="261" t="s">
        <v>46</v>
      </c>
      <c r="C46" s="262"/>
      <c r="D46" s="74">
        <v>1.4999999999999999E-2</v>
      </c>
      <c r="E46" s="57">
        <f t="shared" si="0"/>
        <v>118.57</v>
      </c>
      <c r="F46" s="18"/>
    </row>
    <row r="47" spans="1:7" s="5" customFormat="1" ht="22.5" customHeight="1">
      <c r="A47" s="1" t="s">
        <v>29</v>
      </c>
      <c r="B47" s="261" t="s">
        <v>47</v>
      </c>
      <c r="C47" s="262"/>
      <c r="D47" s="74">
        <v>0.01</v>
      </c>
      <c r="E47" s="57">
        <f t="shared" si="0"/>
        <v>79.05</v>
      </c>
      <c r="F47" s="21"/>
    </row>
    <row r="48" spans="1:7" s="5" customFormat="1" ht="22.5" customHeight="1">
      <c r="A48" s="1" t="s">
        <v>31</v>
      </c>
      <c r="B48" s="261" t="s">
        <v>48</v>
      </c>
      <c r="C48" s="262"/>
      <c r="D48" s="74">
        <v>6.0000000000000001E-3</v>
      </c>
      <c r="E48" s="57">
        <f t="shared" si="0"/>
        <v>47.43</v>
      </c>
    </row>
    <row r="49" spans="1:5" s="5" customFormat="1" ht="22.5" customHeight="1">
      <c r="A49" s="1" t="s">
        <v>32</v>
      </c>
      <c r="B49" s="261" t="s">
        <v>49</v>
      </c>
      <c r="C49" s="262"/>
      <c r="D49" s="74">
        <v>2E-3</v>
      </c>
      <c r="E49" s="57">
        <f t="shared" si="0"/>
        <v>15.81</v>
      </c>
    </row>
    <row r="50" spans="1:5" s="5" customFormat="1" ht="22.5" customHeight="1">
      <c r="A50" s="1" t="s">
        <v>50</v>
      </c>
      <c r="B50" s="261" t="s">
        <v>51</v>
      </c>
      <c r="C50" s="262"/>
      <c r="D50" s="74">
        <v>0.08</v>
      </c>
      <c r="E50" s="57">
        <f t="shared" si="0"/>
        <v>632.41999999999996</v>
      </c>
    </row>
    <row r="51" spans="1:5" s="5" customFormat="1" ht="22.5" customHeight="1">
      <c r="A51" s="263" t="s">
        <v>33</v>
      </c>
      <c r="B51" s="264"/>
      <c r="C51" s="265"/>
      <c r="D51" s="69">
        <f>SUM(D43:D50)</f>
        <v>0.35799999999999998</v>
      </c>
      <c r="E51" s="70">
        <f>SUM(E43:E50)</f>
        <v>2830.06</v>
      </c>
    </row>
    <row r="52" spans="1:5" s="5" customFormat="1" ht="25.5" customHeight="1">
      <c r="A52" s="13"/>
      <c r="B52" s="259" t="s">
        <v>112</v>
      </c>
      <c r="C52" s="259"/>
      <c r="D52" s="259"/>
      <c r="E52" s="260"/>
    </row>
    <row r="53" spans="1:5" ht="25.5" customHeight="1">
      <c r="A53" s="48" t="s">
        <v>52</v>
      </c>
      <c r="B53" s="222" t="s">
        <v>53</v>
      </c>
      <c r="C53" s="223"/>
      <c r="D53" s="224"/>
      <c r="E53" s="47" t="s">
        <v>17</v>
      </c>
    </row>
    <row r="54" spans="1:5" ht="25.5" customHeight="1">
      <c r="A54" s="1" t="s">
        <v>2</v>
      </c>
      <c r="B54" s="266" t="s">
        <v>173</v>
      </c>
      <c r="C54" s="267"/>
      <c r="D54" s="268"/>
      <c r="E54" s="57">
        <v>0</v>
      </c>
    </row>
    <row r="55" spans="1:5" ht="25.5" customHeight="1">
      <c r="A55" s="1" t="s">
        <v>4</v>
      </c>
      <c r="B55" s="266" t="s">
        <v>251</v>
      </c>
      <c r="C55" s="267"/>
      <c r="D55" s="268"/>
      <c r="E55" s="57">
        <f>'VL. Refeição + Alimentação'!H4</f>
        <v>1003.2</v>
      </c>
    </row>
    <row r="56" spans="1:5" ht="25.5" customHeight="1">
      <c r="A56" s="1" t="s">
        <v>6</v>
      </c>
      <c r="B56" s="266" t="s">
        <v>188</v>
      </c>
      <c r="C56" s="267"/>
      <c r="D56" s="268"/>
      <c r="E56" s="145">
        <v>0</v>
      </c>
    </row>
    <row r="57" spans="1:5" ht="25.5" customHeight="1">
      <c r="A57" s="1" t="s">
        <v>8</v>
      </c>
      <c r="B57" s="266" t="s">
        <v>247</v>
      </c>
      <c r="C57" s="267"/>
      <c r="D57" s="268"/>
      <c r="E57" s="145">
        <v>270</v>
      </c>
    </row>
    <row r="58" spans="1:5" ht="25.5" customHeight="1">
      <c r="A58" s="1" t="s">
        <v>29</v>
      </c>
      <c r="B58" s="266" t="s">
        <v>248</v>
      </c>
      <c r="C58" s="267"/>
      <c r="D58" s="268"/>
      <c r="E58" s="145">
        <v>4.9400000000000004</v>
      </c>
    </row>
    <row r="59" spans="1:5" ht="35.25" customHeight="1">
      <c r="A59" s="1" t="s">
        <v>31</v>
      </c>
      <c r="B59" s="266" t="s">
        <v>230</v>
      </c>
      <c r="C59" s="267"/>
      <c r="D59" s="268"/>
      <c r="E59" s="146">
        <f>(POSTOS!H8)*(1.25%)</f>
        <v>82.05</v>
      </c>
    </row>
    <row r="60" spans="1:5" ht="29.25" customHeight="1">
      <c r="A60" s="1" t="s">
        <v>32</v>
      </c>
      <c r="B60" s="266" t="s">
        <v>249</v>
      </c>
      <c r="C60" s="267"/>
      <c r="D60" s="268"/>
      <c r="E60" s="58">
        <v>588</v>
      </c>
    </row>
    <row r="61" spans="1:5" ht="25.5" customHeight="1">
      <c r="A61" s="1" t="s">
        <v>50</v>
      </c>
      <c r="B61" s="266" t="s">
        <v>250</v>
      </c>
      <c r="C61" s="267"/>
      <c r="D61" s="152">
        <v>0.02</v>
      </c>
      <c r="E61" s="57">
        <f>(POSTOS!H8)*(2%)</f>
        <v>131.28</v>
      </c>
    </row>
    <row r="62" spans="1:5" s="5" customFormat="1" ht="25.5" customHeight="1">
      <c r="A62" s="240" t="s">
        <v>54</v>
      </c>
      <c r="B62" s="241"/>
      <c r="C62" s="241"/>
      <c r="D62" s="242"/>
      <c r="E62" s="70">
        <f>SUM(E54:E61)</f>
        <v>2079.4699999999998</v>
      </c>
    </row>
    <row r="63" spans="1:5" s="5" customFormat="1" ht="25.5" customHeight="1">
      <c r="A63" s="271" t="s">
        <v>55</v>
      </c>
      <c r="B63" s="271"/>
      <c r="C63" s="271"/>
      <c r="D63" s="271"/>
      <c r="E63" s="272"/>
    </row>
    <row r="64" spans="1:5" s="5" customFormat="1" ht="25.5" customHeight="1">
      <c r="A64" s="22">
        <v>2</v>
      </c>
      <c r="B64" s="273" t="s">
        <v>56</v>
      </c>
      <c r="C64" s="274"/>
      <c r="D64" s="275"/>
      <c r="E64" s="71" t="s">
        <v>17</v>
      </c>
    </row>
    <row r="65" spans="1:8" s="5" customFormat="1" ht="25.5" customHeight="1">
      <c r="A65" s="22" t="s">
        <v>37</v>
      </c>
      <c r="B65" s="51" t="s">
        <v>38</v>
      </c>
      <c r="C65" s="52"/>
      <c r="D65" s="53"/>
      <c r="E65" s="72">
        <f>E37</f>
        <v>1341.24</v>
      </c>
    </row>
    <row r="66" spans="1:8" s="5" customFormat="1" ht="25.5" customHeight="1">
      <c r="A66" s="22" t="s">
        <v>43</v>
      </c>
      <c r="B66" s="51" t="s">
        <v>44</v>
      </c>
      <c r="C66" s="52"/>
      <c r="D66" s="53"/>
      <c r="E66" s="72">
        <f>E51</f>
        <v>2830.06</v>
      </c>
    </row>
    <row r="67" spans="1:8" s="5" customFormat="1" ht="25.5" customHeight="1">
      <c r="A67" s="22" t="s">
        <v>52</v>
      </c>
      <c r="B67" s="51" t="s">
        <v>53</v>
      </c>
      <c r="C67" s="52"/>
      <c r="D67" s="53"/>
      <c r="E67" s="72">
        <f>E62</f>
        <v>2079.4699999999998</v>
      </c>
    </row>
    <row r="68" spans="1:8" s="5" customFormat="1" ht="25.5" customHeight="1">
      <c r="A68" s="276" t="s">
        <v>33</v>
      </c>
      <c r="B68" s="277"/>
      <c r="C68" s="277"/>
      <c r="D68" s="278"/>
      <c r="E68" s="73">
        <f>SUM(E65:E67)</f>
        <v>6250.77</v>
      </c>
    </row>
    <row r="69" spans="1:8" s="5" customFormat="1" ht="25.5" customHeight="1">
      <c r="A69" s="279" t="s">
        <v>57</v>
      </c>
      <c r="B69" s="279"/>
      <c r="C69" s="279"/>
      <c r="D69" s="279"/>
      <c r="E69" s="279"/>
      <c r="H69" s="24"/>
    </row>
    <row r="70" spans="1:8" s="5" customFormat="1" ht="25.5" customHeight="1">
      <c r="A70" s="31">
        <v>3</v>
      </c>
      <c r="B70" s="222" t="s">
        <v>58</v>
      </c>
      <c r="C70" s="280"/>
      <c r="D70" s="281"/>
      <c r="E70" s="47" t="s">
        <v>17</v>
      </c>
      <c r="H70" s="25"/>
    </row>
    <row r="71" spans="1:8" s="5" customFormat="1" ht="25.5" customHeight="1">
      <c r="A71" s="1" t="s">
        <v>2</v>
      </c>
      <c r="B71" s="266" t="s">
        <v>59</v>
      </c>
      <c r="C71" s="268"/>
      <c r="D71" s="106">
        <f>((1/12)*5%)</f>
        <v>4.1669999999999997E-3</v>
      </c>
      <c r="E71" s="75">
        <f>TRUNC(($E$30+$E$68)*D71,2)</f>
        <v>53.39</v>
      </c>
    </row>
    <row r="72" spans="1:8" s="5" customFormat="1" ht="25.5" customHeight="1">
      <c r="A72" s="1" t="s">
        <v>4</v>
      </c>
      <c r="B72" s="266" t="s">
        <v>108</v>
      </c>
      <c r="C72" s="268"/>
      <c r="D72" s="99">
        <f>+D50</f>
        <v>0.08</v>
      </c>
      <c r="E72" s="75">
        <f>TRUNC(+E71*D72,2)</f>
        <v>4.2699999999999996</v>
      </c>
    </row>
    <row r="73" spans="1:8" s="5" customFormat="1" ht="25.5" customHeight="1">
      <c r="A73" s="1" t="s">
        <v>6</v>
      </c>
      <c r="B73" s="266" t="s">
        <v>118</v>
      </c>
      <c r="C73" s="268"/>
      <c r="D73" s="106">
        <v>0.02</v>
      </c>
      <c r="E73" s="75">
        <f>TRUNC(($E$30)*D73,2)</f>
        <v>131.28</v>
      </c>
    </row>
    <row r="74" spans="1:8" s="5" customFormat="1" ht="25.5" customHeight="1">
      <c r="A74" s="1" t="s">
        <v>8</v>
      </c>
      <c r="B74" s="293" t="s">
        <v>60</v>
      </c>
      <c r="C74" s="294"/>
      <c r="D74" s="99">
        <f>((7/30)/12)*100%</f>
        <v>1.9439999999999999E-2</v>
      </c>
      <c r="E74" s="75">
        <f>TRUNC(($E$30+$E$68)*D74,2)</f>
        <v>249.11</v>
      </c>
    </row>
    <row r="75" spans="1:8" s="5" customFormat="1" ht="38.25" customHeight="1">
      <c r="A75" s="1" t="s">
        <v>29</v>
      </c>
      <c r="B75" s="266" t="s">
        <v>97</v>
      </c>
      <c r="C75" s="268"/>
      <c r="D75" s="99">
        <f>+D51</f>
        <v>0.35799999999999998</v>
      </c>
      <c r="E75" s="75">
        <f>TRUNC(+E74*D75,2)</f>
        <v>89.18</v>
      </c>
    </row>
    <row r="76" spans="1:8" s="5" customFormat="1" ht="25.5" customHeight="1">
      <c r="A76" s="1" t="s">
        <v>31</v>
      </c>
      <c r="B76" s="295" t="s">
        <v>119</v>
      </c>
      <c r="C76" s="296"/>
      <c r="D76" s="107">
        <v>0.02</v>
      </c>
      <c r="E76" s="75">
        <f>TRUNC(($E$30)*D76,2)</f>
        <v>131.28</v>
      </c>
    </row>
    <row r="77" spans="1:8" s="5" customFormat="1" ht="16.149999999999999" customHeight="1" thickBot="1">
      <c r="A77" s="282" t="s">
        <v>33</v>
      </c>
      <c r="B77" s="283"/>
      <c r="C77" s="283"/>
      <c r="D77" s="284"/>
      <c r="E77" s="76">
        <f>SUM(E71:E76)</f>
        <v>658.51</v>
      </c>
    </row>
    <row r="78" spans="1:8" s="5" customFormat="1" ht="22.5" customHeight="1" thickTop="1" thickBot="1">
      <c r="A78" s="285" t="s">
        <v>61</v>
      </c>
      <c r="B78" s="285"/>
      <c r="C78" s="285"/>
      <c r="D78" s="97" t="s">
        <v>41</v>
      </c>
      <c r="E78" s="64">
        <f>E30</f>
        <v>6564.04</v>
      </c>
    </row>
    <row r="79" spans="1:8" s="5" customFormat="1" ht="22.5" customHeight="1" thickTop="1" thickBot="1">
      <c r="A79" s="285"/>
      <c r="B79" s="285"/>
      <c r="C79" s="285"/>
      <c r="D79" s="97" t="s">
        <v>62</v>
      </c>
      <c r="E79" s="64">
        <f>E68</f>
        <v>6250.77</v>
      </c>
    </row>
    <row r="80" spans="1:8" s="5" customFormat="1" ht="22.5" customHeight="1" thickTop="1" thickBot="1">
      <c r="A80" s="285"/>
      <c r="B80" s="285"/>
      <c r="C80" s="285"/>
      <c r="D80" s="97" t="s">
        <v>63</v>
      </c>
      <c r="E80" s="64">
        <f>E77</f>
        <v>658.51</v>
      </c>
    </row>
    <row r="81" spans="1:5" s="5" customFormat="1" ht="23.25" customHeight="1" thickTop="1" thickBot="1">
      <c r="A81" s="285"/>
      <c r="B81" s="285"/>
      <c r="C81" s="285"/>
      <c r="D81" s="27" t="s">
        <v>54</v>
      </c>
      <c r="E81" s="64">
        <f>SUM(E78:E80)</f>
        <v>13473.32</v>
      </c>
    </row>
    <row r="82" spans="1:5" s="5" customFormat="1" ht="23.25" customHeight="1" thickTop="1">
      <c r="A82" s="219" t="s">
        <v>64</v>
      </c>
      <c r="B82" s="220"/>
      <c r="C82" s="220"/>
      <c r="D82" s="221"/>
      <c r="E82" s="98" t="s">
        <v>24</v>
      </c>
    </row>
    <row r="83" spans="1:5" s="5" customFormat="1" ht="26.25" customHeight="1">
      <c r="A83" s="286" t="s">
        <v>109</v>
      </c>
      <c r="B83" s="287"/>
      <c r="C83" s="287"/>
      <c r="D83" s="287"/>
      <c r="E83" s="288"/>
    </row>
    <row r="84" spans="1:5" s="5" customFormat="1" ht="26.25" customHeight="1">
      <c r="A84" s="48" t="s">
        <v>65</v>
      </c>
      <c r="B84" s="289" t="s">
        <v>98</v>
      </c>
      <c r="C84" s="290"/>
      <c r="D84" s="291"/>
      <c r="E84" s="47" t="s">
        <v>17</v>
      </c>
    </row>
    <row r="85" spans="1:5" s="5" customFormat="1" ht="26.25" customHeight="1">
      <c r="A85" s="28" t="s">
        <v>2</v>
      </c>
      <c r="B85" s="292" t="s">
        <v>99</v>
      </c>
      <c r="C85" s="292"/>
      <c r="D85" s="99">
        <v>9.2599999999999991E-3</v>
      </c>
      <c r="E85" s="75">
        <f>TRUNC(+D85*$E$81,2)</f>
        <v>124.76</v>
      </c>
    </row>
    <row r="86" spans="1:5" s="5" customFormat="1" ht="26.25" customHeight="1">
      <c r="A86" s="29" t="s">
        <v>4</v>
      </c>
      <c r="B86" s="292" t="s">
        <v>100</v>
      </c>
      <c r="C86" s="292"/>
      <c r="D86" s="107">
        <f>((2/30)/12)</f>
        <v>5.5599999999999998E-3</v>
      </c>
      <c r="E86" s="75">
        <f>TRUNC(+D86*$E$81,2)</f>
        <v>74.91</v>
      </c>
    </row>
    <row r="87" spans="1:5" s="5" customFormat="1" ht="26.25" customHeight="1">
      <c r="A87" s="29" t="s">
        <v>6</v>
      </c>
      <c r="B87" s="292" t="s">
        <v>101</v>
      </c>
      <c r="C87" s="292"/>
      <c r="D87" s="99">
        <f>((5/30)/12)*0.02</f>
        <v>2.7999999999999998E-4</v>
      </c>
      <c r="E87" s="75">
        <f>TRUNC(+D87*$E$81,2)</f>
        <v>3.77</v>
      </c>
    </row>
    <row r="88" spans="1:5" s="5" customFormat="1" ht="26.25" customHeight="1">
      <c r="A88" s="29" t="s">
        <v>8</v>
      </c>
      <c r="B88" s="292" t="s">
        <v>102</v>
      </c>
      <c r="C88" s="292"/>
      <c r="D88" s="99">
        <f>((15/30)/12)*0.08</f>
        <v>3.3300000000000001E-3</v>
      </c>
      <c r="E88" s="75">
        <f>TRUNC(+D88*$E$81,2)</f>
        <v>44.86</v>
      </c>
    </row>
    <row r="89" spans="1:5" s="5" customFormat="1" ht="26.25" customHeight="1">
      <c r="A89" s="29" t="s">
        <v>29</v>
      </c>
      <c r="B89" s="292" t="s">
        <v>103</v>
      </c>
      <c r="C89" s="292"/>
      <c r="D89" s="108">
        <f>(4/12)/12*0.02*100/100</f>
        <v>5.5999999999999995E-4</v>
      </c>
      <c r="E89" s="75">
        <f t="shared" ref="E89:E90" si="1">TRUNC(+D89*$E$81,2)</f>
        <v>7.54</v>
      </c>
    </row>
    <row r="90" spans="1:5" s="5" customFormat="1" ht="26.25" customHeight="1">
      <c r="A90" s="29" t="s">
        <v>31</v>
      </c>
      <c r="B90" s="292" t="s">
        <v>104</v>
      </c>
      <c r="C90" s="292"/>
      <c r="D90" s="99">
        <v>0</v>
      </c>
      <c r="E90" s="75">
        <f t="shared" si="1"/>
        <v>0</v>
      </c>
    </row>
    <row r="91" spans="1:5" s="5" customFormat="1" ht="26.25" customHeight="1">
      <c r="A91" s="256" t="s">
        <v>33</v>
      </c>
      <c r="B91" s="257"/>
      <c r="C91" s="258"/>
      <c r="D91" s="77"/>
      <c r="E91" s="70">
        <f>SUM(E85:E90)</f>
        <v>255.84</v>
      </c>
    </row>
    <row r="92" spans="1:5" s="5" customFormat="1" ht="23.25" customHeight="1">
      <c r="A92" s="297" t="s">
        <v>120</v>
      </c>
      <c r="B92" s="298"/>
      <c r="C92" s="298"/>
      <c r="D92" s="298"/>
      <c r="E92" s="299"/>
    </row>
    <row r="93" spans="1:5" s="5" customFormat="1" ht="23.25" customHeight="1">
      <c r="A93" s="48" t="s">
        <v>66</v>
      </c>
      <c r="B93" s="289" t="s">
        <v>110</v>
      </c>
      <c r="C93" s="290"/>
      <c r="D93" s="291"/>
      <c r="E93" s="47" t="s">
        <v>17</v>
      </c>
    </row>
    <row r="94" spans="1:5" s="5" customFormat="1" ht="59.25" customHeight="1">
      <c r="A94" s="30" t="s">
        <v>2</v>
      </c>
      <c r="B94" s="266" t="s">
        <v>111</v>
      </c>
      <c r="C94" s="268"/>
      <c r="D94" s="20"/>
      <c r="E94" s="78">
        <v>0</v>
      </c>
    </row>
    <row r="95" spans="1:5" s="5" customFormat="1" ht="15.6" customHeight="1">
      <c r="A95" s="256" t="s">
        <v>33</v>
      </c>
      <c r="B95" s="257"/>
      <c r="C95" s="258"/>
      <c r="D95" s="77"/>
      <c r="E95" s="70">
        <f>SUM(E94)</f>
        <v>0</v>
      </c>
    </row>
    <row r="96" spans="1:5" s="5" customFormat="1" ht="20.25" customHeight="1">
      <c r="A96" s="300" t="s">
        <v>67</v>
      </c>
      <c r="B96" s="300"/>
      <c r="C96" s="300"/>
      <c r="D96" s="300"/>
      <c r="E96" s="300"/>
    </row>
    <row r="97" spans="1:5" s="5" customFormat="1">
      <c r="A97" s="22">
        <v>4</v>
      </c>
      <c r="B97" s="273" t="s">
        <v>68</v>
      </c>
      <c r="C97" s="274"/>
      <c r="D97" s="275"/>
      <c r="E97" s="23" t="s">
        <v>17</v>
      </c>
    </row>
    <row r="98" spans="1:5" s="5" customFormat="1" ht="31.15" customHeight="1">
      <c r="A98" s="22" t="s">
        <v>65</v>
      </c>
      <c r="B98" s="51" t="s">
        <v>98</v>
      </c>
      <c r="C98" s="52"/>
      <c r="D98" s="53"/>
      <c r="E98" s="72">
        <f>+E91</f>
        <v>255.84</v>
      </c>
    </row>
    <row r="99" spans="1:5" s="5" customFormat="1">
      <c r="A99" s="22" t="s">
        <v>66</v>
      </c>
      <c r="B99" s="51" t="s">
        <v>110</v>
      </c>
      <c r="C99" s="52"/>
      <c r="D99" s="53"/>
      <c r="E99" s="70">
        <f>+E95</f>
        <v>0</v>
      </c>
    </row>
    <row r="100" spans="1:5" s="5" customFormat="1" ht="15" customHeight="1">
      <c r="A100" s="54"/>
      <c r="B100" s="277" t="s">
        <v>33</v>
      </c>
      <c r="C100" s="277"/>
      <c r="D100" s="278"/>
      <c r="E100" s="73">
        <f>SUM(E98:E99)</f>
        <v>255.84</v>
      </c>
    </row>
    <row r="101" spans="1:5" s="5" customFormat="1" ht="25.5" customHeight="1" thickBot="1">
      <c r="A101" s="256" t="s">
        <v>69</v>
      </c>
      <c r="B101" s="257"/>
      <c r="C101" s="257"/>
      <c r="D101" s="258"/>
      <c r="E101" s="70">
        <f>SUM(E100:E100)</f>
        <v>255.84</v>
      </c>
    </row>
    <row r="102" spans="1:5" s="5" customFormat="1" ht="22.5" customHeight="1" thickTop="1" thickBot="1">
      <c r="A102" s="285" t="s">
        <v>70</v>
      </c>
      <c r="B102" s="285"/>
      <c r="C102" s="285"/>
      <c r="D102" s="97" t="s">
        <v>41</v>
      </c>
      <c r="E102" s="64">
        <f>E30</f>
        <v>6564.04</v>
      </c>
    </row>
    <row r="103" spans="1:5" s="5" customFormat="1" ht="22.5" customHeight="1" thickTop="1" thickBot="1">
      <c r="A103" s="285"/>
      <c r="B103" s="285"/>
      <c r="C103" s="285"/>
      <c r="D103" s="97" t="s">
        <v>62</v>
      </c>
      <c r="E103" s="64">
        <f>E68</f>
        <v>6250.77</v>
      </c>
    </row>
    <row r="104" spans="1:5" s="5" customFormat="1" ht="22.5" customHeight="1" thickTop="1" thickBot="1">
      <c r="A104" s="285"/>
      <c r="B104" s="285"/>
      <c r="C104" s="285"/>
      <c r="D104" s="97" t="s">
        <v>63</v>
      </c>
      <c r="E104" s="64">
        <f>E77</f>
        <v>658.51</v>
      </c>
    </row>
    <row r="105" spans="1:5" s="5" customFormat="1" ht="22.5" customHeight="1" thickTop="1" thickBot="1">
      <c r="A105" s="285"/>
      <c r="B105" s="285"/>
      <c r="C105" s="285"/>
      <c r="D105" s="97" t="s">
        <v>71</v>
      </c>
      <c r="E105" s="64">
        <f>E101</f>
        <v>255.84</v>
      </c>
    </row>
    <row r="106" spans="1:5" s="5" customFormat="1" ht="22.5" customHeight="1" thickTop="1" thickBot="1">
      <c r="A106" s="285"/>
      <c r="B106" s="285"/>
      <c r="C106" s="285"/>
      <c r="D106" s="27" t="s">
        <v>54</v>
      </c>
      <c r="E106" s="64">
        <f>SUM(E102:E105)</f>
        <v>13729.16</v>
      </c>
    </row>
    <row r="107" spans="1:5" s="5" customFormat="1" ht="13.5" thickTop="1">
      <c r="A107" s="219" t="s">
        <v>72</v>
      </c>
      <c r="B107" s="220"/>
      <c r="C107" s="220" t="s">
        <v>73</v>
      </c>
      <c r="D107" s="221" t="s">
        <v>74</v>
      </c>
      <c r="E107" s="59"/>
    </row>
    <row r="108" spans="1:5" s="5" customFormat="1">
      <c r="A108" s="48">
        <v>6</v>
      </c>
      <c r="B108" s="222" t="s">
        <v>75</v>
      </c>
      <c r="C108" s="223"/>
      <c r="D108" s="224"/>
      <c r="E108" s="47" t="s">
        <v>17</v>
      </c>
    </row>
    <row r="109" spans="1:5" s="5" customFormat="1" ht="31.15" customHeight="1">
      <c r="A109" s="101" t="s">
        <v>2</v>
      </c>
      <c r="B109" s="102" t="s">
        <v>76</v>
      </c>
      <c r="C109" s="301">
        <f>POSTOS!N7</f>
        <v>0.03</v>
      </c>
      <c r="D109" s="302"/>
      <c r="E109" s="57">
        <v>0</v>
      </c>
    </row>
    <row r="110" spans="1:5" s="5" customFormat="1" ht="31.9" customHeight="1" thickBot="1">
      <c r="A110" s="101" t="s">
        <v>4</v>
      </c>
      <c r="B110" s="102" t="s">
        <v>77</v>
      </c>
      <c r="C110" s="303">
        <f>POSTOS!O7</f>
        <v>6.7900000000000002E-2</v>
      </c>
      <c r="D110" s="304"/>
      <c r="E110" s="57">
        <v>0</v>
      </c>
    </row>
    <row r="111" spans="1:5" s="5" customFormat="1" ht="27" customHeight="1" thickBot="1">
      <c r="A111" s="32"/>
      <c r="B111" s="55" t="s">
        <v>78</v>
      </c>
      <c r="C111" s="307" t="s">
        <v>79</v>
      </c>
      <c r="D111" s="308"/>
      <c r="E111" s="89">
        <f>SUM(E109:E110,E106)</f>
        <v>13729.16</v>
      </c>
    </row>
    <row r="112" spans="1:5" s="5" customFormat="1" ht="13.5" thickBot="1">
      <c r="A112" s="33" t="s">
        <v>6</v>
      </c>
      <c r="B112" s="96" t="s">
        <v>80</v>
      </c>
      <c r="C112" s="79">
        <f>(D119*100)</f>
        <v>11.75</v>
      </c>
      <c r="D112" s="80">
        <f>+(100-C112)/100</f>
        <v>0.88249999999999995</v>
      </c>
      <c r="E112" s="90">
        <f>E111/D112</f>
        <v>15557.12</v>
      </c>
    </row>
    <row r="113" spans="1:5" s="5" customFormat="1" ht="15.6" customHeight="1">
      <c r="A113" s="34"/>
      <c r="B113" s="35" t="s">
        <v>81</v>
      </c>
      <c r="C113" s="81"/>
      <c r="D113" s="82"/>
      <c r="E113" s="26"/>
    </row>
    <row r="114" spans="1:5" s="5" customFormat="1">
      <c r="A114" s="34"/>
      <c r="B114" s="36" t="s">
        <v>171</v>
      </c>
      <c r="C114" s="83"/>
      <c r="D114" s="134">
        <f>POSTOS!P6</f>
        <v>1.6500000000000001E-2</v>
      </c>
      <c r="E114" s="75">
        <f>+E112*D114</f>
        <v>256.69</v>
      </c>
    </row>
    <row r="115" spans="1:5" s="5" customFormat="1">
      <c r="A115" s="34"/>
      <c r="B115" s="36" t="s">
        <v>166</v>
      </c>
      <c r="C115" s="83"/>
      <c r="D115" s="134">
        <f>POSTOS!Q6</f>
        <v>7.5999999999999998E-2</v>
      </c>
      <c r="E115" s="75">
        <f>+E112*D115</f>
        <v>1182.3399999999999</v>
      </c>
    </row>
    <row r="116" spans="1:5" s="5" customFormat="1">
      <c r="A116" s="34"/>
      <c r="B116" s="37" t="s">
        <v>82</v>
      </c>
      <c r="C116" s="84"/>
      <c r="D116" s="85"/>
      <c r="E116" s="75"/>
    </row>
    <row r="117" spans="1:5" s="5" customFormat="1">
      <c r="A117" s="34"/>
      <c r="B117" s="37" t="s">
        <v>83</v>
      </c>
      <c r="C117" s="84"/>
      <c r="D117" s="135"/>
      <c r="E117" s="75"/>
    </row>
    <row r="118" spans="1:5" s="5" customFormat="1">
      <c r="A118" s="34"/>
      <c r="B118" s="38" t="s">
        <v>172</v>
      </c>
      <c r="C118" s="86"/>
      <c r="D118" s="136">
        <f>POSTOS!R7</f>
        <v>2.5000000000000001E-2</v>
      </c>
      <c r="E118" s="91">
        <f>+E112*D118</f>
        <v>388.93</v>
      </c>
    </row>
    <row r="119" spans="1:5" s="5" customFormat="1">
      <c r="A119" s="39"/>
      <c r="B119" s="40" t="s">
        <v>84</v>
      </c>
      <c r="C119" s="87"/>
      <c r="D119" s="88">
        <f>SUM(D114:D118)</f>
        <v>0.11749999999999999</v>
      </c>
      <c r="E119" s="92">
        <f>SUM(E114:E118)</f>
        <v>1827.96</v>
      </c>
    </row>
    <row r="120" spans="1:5" s="5" customFormat="1" ht="15.6" customHeight="1">
      <c r="A120" s="309" t="s">
        <v>85</v>
      </c>
      <c r="B120" s="310"/>
      <c r="C120" s="310"/>
      <c r="D120" s="311"/>
      <c r="E120" s="93">
        <f>E109+E110+E119</f>
        <v>1827.96</v>
      </c>
    </row>
    <row r="121" spans="1:5" s="5" customFormat="1" ht="25.5" customHeight="1">
      <c r="A121" s="256" t="s">
        <v>86</v>
      </c>
      <c r="B121" s="257"/>
      <c r="C121" s="257"/>
      <c r="D121" s="258"/>
      <c r="E121" s="70">
        <f>SUM(E120:E120)</f>
        <v>1827.96</v>
      </c>
    </row>
    <row r="122" spans="1:5" s="5" customFormat="1" ht="15.6" customHeight="1">
      <c r="A122" s="256" t="s">
        <v>87</v>
      </c>
      <c r="B122" s="257"/>
      <c r="C122" s="257"/>
      <c r="D122" s="257"/>
      <c r="E122" s="258"/>
    </row>
    <row r="123" spans="1:5" s="5" customFormat="1" ht="15.6" customHeight="1">
      <c r="A123" s="256" t="s">
        <v>88</v>
      </c>
      <c r="B123" s="257"/>
      <c r="C123" s="257"/>
      <c r="D123" s="258"/>
      <c r="E123" s="41" t="s">
        <v>17</v>
      </c>
    </row>
    <row r="124" spans="1:5" s="5" customFormat="1">
      <c r="A124" s="31" t="s">
        <v>2</v>
      </c>
      <c r="B124" s="266" t="s">
        <v>89</v>
      </c>
      <c r="C124" s="267"/>
      <c r="D124" s="268"/>
      <c r="E124" s="75">
        <f>E30</f>
        <v>6564.04</v>
      </c>
    </row>
    <row r="125" spans="1:5" s="5" customFormat="1" ht="15.6" customHeight="1">
      <c r="A125" s="31" t="s">
        <v>4</v>
      </c>
      <c r="B125" s="266" t="s">
        <v>90</v>
      </c>
      <c r="C125" s="267"/>
      <c r="D125" s="268"/>
      <c r="E125" s="75">
        <f>+E68</f>
        <v>6250.77</v>
      </c>
    </row>
    <row r="126" spans="1:5" s="5" customFormat="1">
      <c r="A126" s="31" t="s">
        <v>6</v>
      </c>
      <c r="B126" s="266" t="s">
        <v>91</v>
      </c>
      <c r="C126" s="267"/>
      <c r="D126" s="268"/>
      <c r="E126" s="75">
        <f>+E77</f>
        <v>658.51</v>
      </c>
    </row>
    <row r="127" spans="1:5" s="5" customFormat="1" ht="15.6" customHeight="1">
      <c r="A127" s="31" t="s">
        <v>8</v>
      </c>
      <c r="B127" s="266" t="s">
        <v>92</v>
      </c>
      <c r="C127" s="267"/>
      <c r="D127" s="268"/>
      <c r="E127" s="75">
        <f>+E101</f>
        <v>255.84</v>
      </c>
    </row>
    <row r="128" spans="1:5" s="5" customFormat="1" ht="15.6" customHeight="1">
      <c r="A128" s="263" t="s">
        <v>93</v>
      </c>
      <c r="B128" s="264"/>
      <c r="C128" s="265"/>
      <c r="D128" s="42"/>
      <c r="E128" s="70">
        <f>SUM(E124:E127)</f>
        <v>13729.16</v>
      </c>
    </row>
    <row r="129" spans="1:6" s="5" customFormat="1">
      <c r="A129" s="31" t="s">
        <v>31</v>
      </c>
      <c r="B129" s="266" t="s">
        <v>94</v>
      </c>
      <c r="C129" s="267"/>
      <c r="D129" s="268"/>
      <c r="E129" s="75">
        <f>E121</f>
        <v>1827.96</v>
      </c>
      <c r="F129" s="14"/>
    </row>
    <row r="130" spans="1:6" s="5" customFormat="1" ht="16.149999999999999" customHeight="1">
      <c r="A130" s="306" t="s">
        <v>95</v>
      </c>
      <c r="B130" s="306"/>
      <c r="C130" s="306"/>
      <c r="D130" s="306"/>
      <c r="E130" s="95">
        <f>+E128+E129</f>
        <v>15557.12</v>
      </c>
      <c r="F130" s="56"/>
    </row>
    <row r="131" spans="1:6">
      <c r="A131" s="305"/>
      <c r="B131" s="305"/>
      <c r="C131" s="305"/>
      <c r="D131" s="305"/>
      <c r="E131" s="94"/>
    </row>
  </sheetData>
  <mergeCells count="112">
    <mergeCell ref="A1:E2"/>
    <mergeCell ref="A3:C3"/>
    <mergeCell ref="D3:E3"/>
    <mergeCell ref="A4:C4"/>
    <mergeCell ref="D4:E4"/>
    <mergeCell ref="A5:C5"/>
    <mergeCell ref="D5:E5"/>
    <mergeCell ref="A12:B12"/>
    <mergeCell ref="D12:E12"/>
    <mergeCell ref="A13:B13"/>
    <mergeCell ref="D13:E13"/>
    <mergeCell ref="A14:E14"/>
    <mergeCell ref="A15:E15"/>
    <mergeCell ref="A6:E6"/>
    <mergeCell ref="C7:E7"/>
    <mergeCell ref="C8:E8"/>
    <mergeCell ref="C9:E9"/>
    <mergeCell ref="C10:E10"/>
    <mergeCell ref="A11:E11"/>
    <mergeCell ref="A22:E22"/>
    <mergeCell ref="B23:D23"/>
    <mergeCell ref="C24:D24"/>
    <mergeCell ref="C25:D25"/>
    <mergeCell ref="C26:D26"/>
    <mergeCell ref="C27:D27"/>
    <mergeCell ref="A16:D16"/>
    <mergeCell ref="C17:E17"/>
    <mergeCell ref="C18:E18"/>
    <mergeCell ref="C19:E19"/>
    <mergeCell ref="C20:E20"/>
    <mergeCell ref="C21:E21"/>
    <mergeCell ref="B35:C35"/>
    <mergeCell ref="A36:C36"/>
    <mergeCell ref="A37:D37"/>
    <mergeCell ref="A38:C40"/>
    <mergeCell ref="A41:E41"/>
    <mergeCell ref="B42:D42"/>
    <mergeCell ref="C28:D28"/>
    <mergeCell ref="A29:D29"/>
    <mergeCell ref="A30:D30"/>
    <mergeCell ref="A31:E31"/>
    <mergeCell ref="B32:E32"/>
    <mergeCell ref="B33:D33"/>
    <mergeCell ref="B49:C49"/>
    <mergeCell ref="B50:C50"/>
    <mergeCell ref="A51:C51"/>
    <mergeCell ref="B52:E52"/>
    <mergeCell ref="B53:D53"/>
    <mergeCell ref="B54:D54"/>
    <mergeCell ref="B43:C43"/>
    <mergeCell ref="B44:C44"/>
    <mergeCell ref="B45:C45"/>
    <mergeCell ref="B46:C46"/>
    <mergeCell ref="B47:C47"/>
    <mergeCell ref="B48:C48"/>
    <mergeCell ref="B61:C61"/>
    <mergeCell ref="A62:D62"/>
    <mergeCell ref="A63:E63"/>
    <mergeCell ref="B64:D64"/>
    <mergeCell ref="A68:D68"/>
    <mergeCell ref="A69:E69"/>
    <mergeCell ref="B55:D55"/>
    <mergeCell ref="B56:D56"/>
    <mergeCell ref="B57:D57"/>
    <mergeCell ref="B58:D58"/>
    <mergeCell ref="B59:D59"/>
    <mergeCell ref="B76:C76"/>
    <mergeCell ref="A77:D77"/>
    <mergeCell ref="A78:C81"/>
    <mergeCell ref="A82:D82"/>
    <mergeCell ref="A83:E83"/>
    <mergeCell ref="B84:D84"/>
    <mergeCell ref="B70:D70"/>
    <mergeCell ref="B71:C71"/>
    <mergeCell ref="B72:C72"/>
    <mergeCell ref="B73:C73"/>
    <mergeCell ref="B74:C74"/>
    <mergeCell ref="B75:C75"/>
    <mergeCell ref="B93:D93"/>
    <mergeCell ref="B94:C94"/>
    <mergeCell ref="A95:C95"/>
    <mergeCell ref="A96:E96"/>
    <mergeCell ref="B85:C85"/>
    <mergeCell ref="B86:C86"/>
    <mergeCell ref="B87:C87"/>
    <mergeCell ref="B88:C88"/>
    <mergeCell ref="B89:C89"/>
    <mergeCell ref="B90:C90"/>
    <mergeCell ref="B129:D129"/>
    <mergeCell ref="A130:D130"/>
    <mergeCell ref="A131:D131"/>
    <mergeCell ref="B60:D60"/>
    <mergeCell ref="A123:D123"/>
    <mergeCell ref="B124:D124"/>
    <mergeCell ref="B125:D125"/>
    <mergeCell ref="B126:D126"/>
    <mergeCell ref="B127:D127"/>
    <mergeCell ref="A128:C128"/>
    <mergeCell ref="C109:D109"/>
    <mergeCell ref="C110:D110"/>
    <mergeCell ref="C111:D111"/>
    <mergeCell ref="A120:D120"/>
    <mergeCell ref="A121:D121"/>
    <mergeCell ref="A122:E122"/>
    <mergeCell ref="B97:D97"/>
    <mergeCell ref="B100:D100"/>
    <mergeCell ref="A101:D101"/>
    <mergeCell ref="A102:C106"/>
    <mergeCell ref="A107:D107"/>
    <mergeCell ref="B108:D108"/>
    <mergeCell ref="A91:C91"/>
    <mergeCell ref="A92:E92"/>
  </mergeCells>
  <hyperlinks>
    <hyperlink ref="B74" location="Plan2!A1" display="Aviso prévio trabalhado" xr:uid="{377C0531-BB11-463E-840E-35078D738F11}"/>
    <hyperlink ref="B48" r:id="rId1" display="08 - Sebrae 0,3% ou 0,6% - IN nº 03, MPS/SRP/2005, Anexo II e III ver código da Tabela" xr:uid="{C06F0645-6C3A-46F7-BE85-3B4581866061}"/>
  </hyperlinks>
  <pageMargins left="0.511811024" right="0.511811024" top="0.78740157499999996" bottom="0.78740157499999996" header="0.31496062000000002" footer="0.31496062000000002"/>
  <pageSetup paperSize="9" scale="84" fitToHeight="0" orientation="portrait"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84D60-1196-4633-B145-376B60A471F2}">
  <sheetPr>
    <pageSetUpPr fitToPage="1"/>
  </sheetPr>
  <dimension ref="A1:H131"/>
  <sheetViews>
    <sheetView topLeftCell="A41" zoomScale="85" zoomScaleNormal="85" workbookViewId="0">
      <selection activeCell="F87" sqref="F87"/>
    </sheetView>
  </sheetViews>
  <sheetFormatPr defaultColWidth="9.28515625" defaultRowHeight="12.75"/>
  <cols>
    <col min="1" max="1" width="6.28515625" style="43" customWidth="1"/>
    <col min="2" max="2" width="42.42578125" style="44" customWidth="1"/>
    <col min="3" max="3" width="18" style="44" customWidth="1"/>
    <col min="4" max="4" width="16" style="45" customWidth="1"/>
    <col min="5" max="5" width="27.7109375" style="46" customWidth="1"/>
    <col min="6" max="6" width="31.28515625" style="2" customWidth="1"/>
    <col min="7" max="7" width="9.28515625" style="2"/>
    <col min="8" max="8" width="15.7109375" style="2" customWidth="1"/>
    <col min="9" max="16384" width="9.28515625" style="2"/>
  </cols>
  <sheetData>
    <row r="1" spans="1:7" ht="15" customHeight="1">
      <c r="A1" s="179" t="s">
        <v>0</v>
      </c>
      <c r="B1" s="180"/>
      <c r="C1" s="180"/>
      <c r="D1" s="180"/>
      <c r="E1" s="181"/>
    </row>
    <row r="2" spans="1:7" ht="13.5" customHeight="1" thickBot="1">
      <c r="A2" s="182"/>
      <c r="B2" s="183"/>
      <c r="C2" s="183"/>
      <c r="D2" s="183"/>
      <c r="E2" s="184"/>
    </row>
    <row r="3" spans="1:7" ht="15" customHeight="1">
      <c r="A3" s="185" t="s">
        <v>105</v>
      </c>
      <c r="B3" s="186"/>
      <c r="C3" s="187"/>
      <c r="D3" s="188" t="s">
        <v>205</v>
      </c>
      <c r="E3" s="189"/>
    </row>
    <row r="4" spans="1:7" ht="15" customHeight="1">
      <c r="A4" s="185" t="s">
        <v>106</v>
      </c>
      <c r="B4" s="186"/>
      <c r="C4" s="187"/>
      <c r="D4" s="190" t="str">
        <f>POSTOS!C2</f>
        <v>PREGÃO ELETRÔNICO XX/2025</v>
      </c>
      <c r="E4" s="191"/>
    </row>
    <row r="5" spans="1:7" ht="14.45" customHeight="1">
      <c r="A5" s="201" t="s">
        <v>144</v>
      </c>
      <c r="B5" s="202"/>
      <c r="C5" s="203"/>
      <c r="D5" s="200" t="str">
        <f>POSTOS!C3</f>
        <v>XX/XX/2025</v>
      </c>
      <c r="E5" s="200"/>
    </row>
    <row r="6" spans="1:7">
      <c r="A6" s="210" t="s">
        <v>1</v>
      </c>
      <c r="B6" s="211"/>
      <c r="C6" s="211"/>
      <c r="D6" s="211"/>
      <c r="E6" s="212"/>
    </row>
    <row r="7" spans="1:7" ht="31.5" customHeight="1">
      <c r="A7" s="3" t="s">
        <v>2</v>
      </c>
      <c r="B7" s="4" t="s">
        <v>3</v>
      </c>
      <c r="C7" s="213" t="str">
        <f>POSTOS!C3</f>
        <v>XX/XX/2025</v>
      </c>
      <c r="D7" s="214"/>
      <c r="E7" s="215"/>
    </row>
    <row r="8" spans="1:7" ht="16.149999999999999" customHeight="1">
      <c r="A8" s="3" t="s">
        <v>4</v>
      </c>
      <c r="B8" s="4" t="s">
        <v>5</v>
      </c>
      <c r="C8" s="216" t="s">
        <v>204</v>
      </c>
      <c r="D8" s="217"/>
      <c r="E8" s="218"/>
    </row>
    <row r="9" spans="1:7" ht="22.5" customHeight="1">
      <c r="A9" s="3" t="s">
        <v>6</v>
      </c>
      <c r="B9" s="4" t="s">
        <v>7</v>
      </c>
      <c r="C9" s="216" t="str">
        <f>POSTOS!L9</f>
        <v>DF000091/2025</v>
      </c>
      <c r="D9" s="217"/>
      <c r="E9" s="218"/>
    </row>
    <row r="10" spans="1:7" ht="32.25" customHeight="1">
      <c r="A10" s="3" t="s">
        <v>8</v>
      </c>
      <c r="B10" s="4" t="s">
        <v>9</v>
      </c>
      <c r="C10" s="216">
        <v>24</v>
      </c>
      <c r="D10" s="217"/>
      <c r="E10" s="218"/>
    </row>
    <row r="11" spans="1:7">
      <c r="A11" s="210" t="s">
        <v>10</v>
      </c>
      <c r="B11" s="211"/>
      <c r="C11" s="211"/>
      <c r="D11" s="211"/>
      <c r="E11" s="212"/>
    </row>
    <row r="12" spans="1:7" ht="33.75" customHeight="1">
      <c r="A12" s="192" t="s">
        <v>11</v>
      </c>
      <c r="B12" s="193"/>
      <c r="C12" s="105" t="s">
        <v>12</v>
      </c>
      <c r="D12" s="194" t="s">
        <v>121</v>
      </c>
      <c r="E12" s="195"/>
    </row>
    <row r="13" spans="1:7" ht="24.75" customHeight="1">
      <c r="A13" s="196" t="s">
        <v>201</v>
      </c>
      <c r="B13" s="197"/>
      <c r="C13" s="6" t="s">
        <v>143</v>
      </c>
      <c r="D13" s="198">
        <v>1</v>
      </c>
      <c r="E13" s="199"/>
    </row>
    <row r="14" spans="1:7" ht="23.25" customHeight="1">
      <c r="A14" s="204" t="s">
        <v>14</v>
      </c>
      <c r="B14" s="205"/>
      <c r="C14" s="205"/>
      <c r="D14" s="205"/>
      <c r="E14" s="206"/>
    </row>
    <row r="15" spans="1:7">
      <c r="A15" s="207" t="s">
        <v>15</v>
      </c>
      <c r="B15" s="208"/>
      <c r="C15" s="208"/>
      <c r="D15" s="208"/>
      <c r="E15" s="209"/>
    </row>
    <row r="16" spans="1:7" ht="27.75" customHeight="1">
      <c r="A16" s="222" t="s">
        <v>16</v>
      </c>
      <c r="B16" s="223"/>
      <c r="C16" s="223"/>
      <c r="D16" s="224"/>
      <c r="E16" s="47" t="s">
        <v>17</v>
      </c>
      <c r="G16" s="7"/>
    </row>
    <row r="17" spans="1:8" ht="31.5" customHeight="1">
      <c r="A17" s="3">
        <v>1</v>
      </c>
      <c r="B17" s="8" t="s">
        <v>96</v>
      </c>
      <c r="C17" s="198" t="s">
        <v>218</v>
      </c>
      <c r="D17" s="231"/>
      <c r="E17" s="199"/>
    </row>
    <row r="18" spans="1:8" ht="31.5" customHeight="1">
      <c r="A18" s="3">
        <v>2</v>
      </c>
      <c r="B18" s="8" t="s">
        <v>18</v>
      </c>
      <c r="C18" s="198" t="s">
        <v>219</v>
      </c>
      <c r="D18" s="231"/>
      <c r="E18" s="199"/>
    </row>
    <row r="19" spans="1:8" ht="31.5" customHeight="1">
      <c r="A19" s="3">
        <v>3</v>
      </c>
      <c r="B19" s="8" t="s">
        <v>19</v>
      </c>
      <c r="C19" s="232">
        <f>POSTOS!H9</f>
        <v>7802.94</v>
      </c>
      <c r="D19" s="233"/>
      <c r="E19" s="234"/>
    </row>
    <row r="20" spans="1:8" ht="48" customHeight="1">
      <c r="A20" s="3">
        <v>4</v>
      </c>
      <c r="B20" s="8" t="s">
        <v>20</v>
      </c>
      <c r="C20" s="198" t="s">
        <v>216</v>
      </c>
      <c r="D20" s="231"/>
      <c r="E20" s="199"/>
    </row>
    <row r="21" spans="1:8" ht="28.5" customHeight="1">
      <c r="A21" s="3">
        <v>5</v>
      </c>
      <c r="B21" s="9" t="s">
        <v>21</v>
      </c>
      <c r="C21" s="235" t="s">
        <v>236</v>
      </c>
      <c r="D21" s="236"/>
      <c r="E21" s="237"/>
    </row>
    <row r="22" spans="1:8" s="5" customFormat="1" ht="27" customHeight="1">
      <c r="A22" s="219" t="s">
        <v>22</v>
      </c>
      <c r="B22" s="220"/>
      <c r="C22" s="220"/>
      <c r="D22" s="220"/>
      <c r="E22" s="221"/>
    </row>
    <row r="23" spans="1:8" s="5" customFormat="1" ht="22.5" customHeight="1">
      <c r="A23" s="48">
        <v>1</v>
      </c>
      <c r="B23" s="222" t="s">
        <v>23</v>
      </c>
      <c r="C23" s="223"/>
      <c r="D23" s="224"/>
      <c r="E23" s="47" t="s">
        <v>17</v>
      </c>
    </row>
    <row r="24" spans="1:8">
      <c r="A24" s="103" t="s">
        <v>2</v>
      </c>
      <c r="B24" s="104" t="s">
        <v>25</v>
      </c>
      <c r="C24" s="225"/>
      <c r="D24" s="226"/>
      <c r="E24" s="57">
        <f>C19</f>
        <v>7802.94</v>
      </c>
    </row>
    <row r="25" spans="1:8">
      <c r="A25" s="10" t="s">
        <v>4</v>
      </c>
      <c r="B25" s="49" t="s">
        <v>26</v>
      </c>
      <c r="C25" s="227"/>
      <c r="D25" s="228"/>
      <c r="E25" s="58"/>
    </row>
    <row r="26" spans="1:8">
      <c r="A26" s="10" t="s">
        <v>6</v>
      </c>
      <c r="B26" s="49" t="s">
        <v>27</v>
      </c>
      <c r="C26" s="227"/>
      <c r="D26" s="228"/>
      <c r="E26" s="58"/>
    </row>
    <row r="27" spans="1:8">
      <c r="A27" s="10" t="s">
        <v>8</v>
      </c>
      <c r="B27" s="49" t="s">
        <v>28</v>
      </c>
      <c r="C27" s="229"/>
      <c r="D27" s="230"/>
      <c r="E27" s="58"/>
      <c r="H27" s="11"/>
    </row>
    <row r="28" spans="1:8">
      <c r="A28" s="10" t="s">
        <v>29</v>
      </c>
      <c r="B28" s="49" t="s">
        <v>30</v>
      </c>
      <c r="C28" s="252"/>
      <c r="D28" s="230"/>
      <c r="E28" s="58"/>
      <c r="F28" s="50"/>
    </row>
    <row r="29" spans="1:8">
      <c r="A29" s="253" t="s">
        <v>33</v>
      </c>
      <c r="B29" s="254"/>
      <c r="C29" s="254"/>
      <c r="D29" s="255"/>
      <c r="E29" s="57">
        <f>SUM(E24:E28)</f>
        <v>7802.94</v>
      </c>
    </row>
    <row r="30" spans="1:8" s="5" customFormat="1" ht="25.5" customHeight="1">
      <c r="A30" s="256" t="s">
        <v>34</v>
      </c>
      <c r="B30" s="257"/>
      <c r="C30" s="257"/>
      <c r="D30" s="258"/>
      <c r="E30" s="57">
        <f>SUM(E29:E29)</f>
        <v>7802.94</v>
      </c>
    </row>
    <row r="31" spans="1:8" s="5" customFormat="1" ht="25.5" customHeight="1">
      <c r="A31" s="219" t="s">
        <v>35</v>
      </c>
      <c r="B31" s="220"/>
      <c r="C31" s="220"/>
      <c r="D31" s="220"/>
      <c r="E31" s="221"/>
    </row>
    <row r="32" spans="1:8" s="5" customFormat="1" ht="25.5" customHeight="1">
      <c r="A32" s="13"/>
      <c r="B32" s="259" t="s">
        <v>36</v>
      </c>
      <c r="C32" s="259"/>
      <c r="D32" s="259"/>
      <c r="E32" s="260"/>
    </row>
    <row r="33" spans="1:7" s="5" customFormat="1" ht="25.5" customHeight="1">
      <c r="A33" s="48" t="s">
        <v>37</v>
      </c>
      <c r="B33" s="222" t="s">
        <v>38</v>
      </c>
      <c r="C33" s="223"/>
      <c r="D33" s="224"/>
      <c r="E33" s="47" t="s">
        <v>17</v>
      </c>
      <c r="G33" s="14"/>
    </row>
    <row r="34" spans="1:7" s="5" customFormat="1" ht="25.5" customHeight="1">
      <c r="A34" s="15" t="s">
        <v>2</v>
      </c>
      <c r="B34" s="16" t="s">
        <v>116</v>
      </c>
      <c r="C34" s="17"/>
      <c r="D34" s="62">
        <f>(1/12)</f>
        <v>8.3333000000000004E-2</v>
      </c>
      <c r="E34" s="57">
        <f>TRUNC($E$30*D34,2)</f>
        <v>650.24</v>
      </c>
    </row>
    <row r="35" spans="1:7" s="5" customFormat="1" ht="25.5" customHeight="1">
      <c r="A35" s="15" t="s">
        <v>4</v>
      </c>
      <c r="B35" s="238" t="s">
        <v>115</v>
      </c>
      <c r="C35" s="239"/>
      <c r="D35" s="60">
        <v>0.121</v>
      </c>
      <c r="E35" s="57">
        <f>TRUNC($E$30*D35,2)</f>
        <v>944.15</v>
      </c>
    </row>
    <row r="36" spans="1:7" s="5" customFormat="1" ht="25.5" customHeight="1">
      <c r="A36" s="240" t="s">
        <v>33</v>
      </c>
      <c r="B36" s="241"/>
      <c r="C36" s="242"/>
      <c r="D36" s="61">
        <f>SUM(D34:D35)</f>
        <v>0.20433000000000001</v>
      </c>
      <c r="E36" s="57">
        <f>SUM(E34:E35)</f>
        <v>1594.39</v>
      </c>
    </row>
    <row r="37" spans="1:7" s="5" customFormat="1" ht="25.5" customHeight="1" thickBot="1">
      <c r="A37" s="243" t="s">
        <v>39</v>
      </c>
      <c r="B37" s="244"/>
      <c r="C37" s="244"/>
      <c r="D37" s="245"/>
      <c r="E37" s="63">
        <f>SUM(E36:E36)</f>
        <v>1594.39</v>
      </c>
    </row>
    <row r="38" spans="1:7" s="5" customFormat="1" ht="25.5" customHeight="1" thickTop="1" thickBot="1">
      <c r="A38" s="246" t="s">
        <v>40</v>
      </c>
      <c r="B38" s="246"/>
      <c r="C38" s="247"/>
      <c r="D38" s="97" t="s">
        <v>41</v>
      </c>
      <c r="E38" s="66">
        <f>E30</f>
        <v>7802.94</v>
      </c>
    </row>
    <row r="39" spans="1:7" s="5" customFormat="1" ht="22.5" customHeight="1" thickTop="1" thickBot="1">
      <c r="A39" s="248"/>
      <c r="B39" s="248"/>
      <c r="C39" s="249"/>
      <c r="D39" s="97" t="s">
        <v>42</v>
      </c>
      <c r="E39" s="67">
        <f>E37</f>
        <v>1594.39</v>
      </c>
    </row>
    <row r="40" spans="1:7" s="5" customFormat="1" ht="22.5" customHeight="1" thickTop="1">
      <c r="A40" s="248"/>
      <c r="B40" s="248"/>
      <c r="C40" s="249"/>
      <c r="D40" s="65" t="s">
        <v>33</v>
      </c>
      <c r="E40" s="68">
        <f>SUM(E38:E39)</f>
        <v>9397.33</v>
      </c>
    </row>
    <row r="41" spans="1:7" s="5" customFormat="1" ht="42" customHeight="1">
      <c r="A41" s="250" t="s">
        <v>117</v>
      </c>
      <c r="B41" s="251"/>
      <c r="C41" s="251"/>
      <c r="D41" s="251"/>
      <c r="E41" s="251"/>
      <c r="F41" s="18"/>
    </row>
    <row r="42" spans="1:7" s="5" customFormat="1" ht="22.5" customHeight="1">
      <c r="A42" s="48" t="s">
        <v>43</v>
      </c>
      <c r="B42" s="222" t="s">
        <v>44</v>
      </c>
      <c r="C42" s="223"/>
      <c r="D42" s="224"/>
      <c r="E42" s="47" t="s">
        <v>17</v>
      </c>
      <c r="F42" s="18"/>
    </row>
    <row r="43" spans="1:7" s="5" customFormat="1" ht="22.5" customHeight="1">
      <c r="A43" s="1" t="s">
        <v>2</v>
      </c>
      <c r="B43" s="261" t="s">
        <v>13</v>
      </c>
      <c r="C43" s="262"/>
      <c r="D43" s="20">
        <v>0.2</v>
      </c>
      <c r="E43" s="57">
        <f t="shared" ref="E43:E50" si="0">TRUNC($E$40*D43,2)</f>
        <v>1879.46</v>
      </c>
      <c r="F43" s="18"/>
    </row>
    <row r="44" spans="1:7" s="5" customFormat="1" ht="22.5" customHeight="1">
      <c r="A44" s="1" t="s">
        <v>4</v>
      </c>
      <c r="B44" s="261" t="s">
        <v>45</v>
      </c>
      <c r="C44" s="262"/>
      <c r="D44" s="74">
        <v>2.5000000000000001E-2</v>
      </c>
      <c r="E44" s="57">
        <f t="shared" si="0"/>
        <v>234.93</v>
      </c>
      <c r="F44" s="19"/>
    </row>
    <row r="45" spans="1:7" s="5" customFormat="1" ht="22.5" customHeight="1">
      <c r="A45" s="100" t="s">
        <v>6</v>
      </c>
      <c r="B45" s="269" t="s">
        <v>107</v>
      </c>
      <c r="C45" s="270"/>
      <c r="D45" s="133">
        <f>POSTOS!M7</f>
        <v>0.02</v>
      </c>
      <c r="E45" s="57">
        <f t="shared" si="0"/>
        <v>187.94</v>
      </c>
    </row>
    <row r="46" spans="1:7" s="5" customFormat="1" ht="22.5" customHeight="1">
      <c r="A46" s="1" t="s">
        <v>8</v>
      </c>
      <c r="B46" s="261" t="s">
        <v>46</v>
      </c>
      <c r="C46" s="262"/>
      <c r="D46" s="74">
        <v>1.4999999999999999E-2</v>
      </c>
      <c r="E46" s="57">
        <f t="shared" si="0"/>
        <v>140.94999999999999</v>
      </c>
      <c r="F46" s="18"/>
    </row>
    <row r="47" spans="1:7" s="5" customFormat="1" ht="22.5" customHeight="1">
      <c r="A47" s="1" t="s">
        <v>29</v>
      </c>
      <c r="B47" s="261" t="s">
        <v>47</v>
      </c>
      <c r="C47" s="262"/>
      <c r="D47" s="74">
        <v>0.01</v>
      </c>
      <c r="E47" s="57">
        <f t="shared" si="0"/>
        <v>93.97</v>
      </c>
      <c r="F47" s="21"/>
    </row>
    <row r="48" spans="1:7" s="5" customFormat="1" ht="22.5" customHeight="1">
      <c r="A48" s="1" t="s">
        <v>31</v>
      </c>
      <c r="B48" s="261" t="s">
        <v>48</v>
      </c>
      <c r="C48" s="262"/>
      <c r="D48" s="74">
        <v>6.0000000000000001E-3</v>
      </c>
      <c r="E48" s="57">
        <f t="shared" si="0"/>
        <v>56.38</v>
      </c>
    </row>
    <row r="49" spans="1:5" s="5" customFormat="1" ht="22.5" customHeight="1">
      <c r="A49" s="1" t="s">
        <v>32</v>
      </c>
      <c r="B49" s="261" t="s">
        <v>49</v>
      </c>
      <c r="C49" s="262"/>
      <c r="D49" s="74">
        <v>2E-3</v>
      </c>
      <c r="E49" s="57">
        <f t="shared" si="0"/>
        <v>18.79</v>
      </c>
    </row>
    <row r="50" spans="1:5" s="5" customFormat="1" ht="22.5" customHeight="1">
      <c r="A50" s="1" t="s">
        <v>50</v>
      </c>
      <c r="B50" s="261" t="s">
        <v>51</v>
      </c>
      <c r="C50" s="262"/>
      <c r="D50" s="74">
        <v>0.08</v>
      </c>
      <c r="E50" s="57">
        <f t="shared" si="0"/>
        <v>751.78</v>
      </c>
    </row>
    <row r="51" spans="1:5" s="5" customFormat="1" ht="22.5" customHeight="1">
      <c r="A51" s="263" t="s">
        <v>33</v>
      </c>
      <c r="B51" s="264"/>
      <c r="C51" s="265"/>
      <c r="D51" s="69">
        <f>SUM(D43:D50)</f>
        <v>0.35799999999999998</v>
      </c>
      <c r="E51" s="70">
        <f>SUM(E43:E50)</f>
        <v>3364.2</v>
      </c>
    </row>
    <row r="52" spans="1:5" s="5" customFormat="1" ht="25.5" customHeight="1">
      <c r="A52" s="13"/>
      <c r="B52" s="259" t="s">
        <v>112</v>
      </c>
      <c r="C52" s="259"/>
      <c r="D52" s="259"/>
      <c r="E52" s="260"/>
    </row>
    <row r="53" spans="1:5" ht="25.5" customHeight="1">
      <c r="A53" s="48" t="s">
        <v>52</v>
      </c>
      <c r="B53" s="222" t="s">
        <v>53</v>
      </c>
      <c r="C53" s="223"/>
      <c r="D53" s="224"/>
      <c r="E53" s="47" t="s">
        <v>17</v>
      </c>
    </row>
    <row r="54" spans="1:5" ht="25.5" customHeight="1">
      <c r="A54" s="1" t="s">
        <v>2</v>
      </c>
      <c r="B54" s="266" t="s">
        <v>173</v>
      </c>
      <c r="C54" s="267"/>
      <c r="D54" s="268"/>
      <c r="E54" s="57">
        <v>0</v>
      </c>
    </row>
    <row r="55" spans="1:5" ht="25.5" customHeight="1">
      <c r="A55" s="1" t="s">
        <v>4</v>
      </c>
      <c r="B55" s="266" t="s">
        <v>251</v>
      </c>
      <c r="C55" s="267"/>
      <c r="D55" s="268"/>
      <c r="E55" s="57">
        <f>'VL. Refeição + Alimentação'!H4</f>
        <v>1003.2</v>
      </c>
    </row>
    <row r="56" spans="1:5" ht="25.5" customHeight="1">
      <c r="A56" s="1" t="s">
        <v>6</v>
      </c>
      <c r="B56" s="266" t="s">
        <v>188</v>
      </c>
      <c r="C56" s="267"/>
      <c r="D56" s="268"/>
      <c r="E56" s="145">
        <v>0</v>
      </c>
    </row>
    <row r="57" spans="1:5" ht="25.5" customHeight="1">
      <c r="A57" s="1" t="s">
        <v>8</v>
      </c>
      <c r="B57" s="266" t="s">
        <v>247</v>
      </c>
      <c r="C57" s="267"/>
      <c r="D57" s="268"/>
      <c r="E57" s="145">
        <v>270</v>
      </c>
    </row>
    <row r="58" spans="1:5" ht="25.5" customHeight="1">
      <c r="A58" s="1" t="s">
        <v>29</v>
      </c>
      <c r="B58" s="266" t="s">
        <v>248</v>
      </c>
      <c r="C58" s="267"/>
      <c r="D58" s="268"/>
      <c r="E58" s="145">
        <v>4.9400000000000004</v>
      </c>
    </row>
    <row r="59" spans="1:5" ht="31.5" customHeight="1">
      <c r="A59" s="1" t="s">
        <v>31</v>
      </c>
      <c r="B59" s="266" t="s">
        <v>230</v>
      </c>
      <c r="C59" s="267"/>
      <c r="D59" s="268"/>
      <c r="E59" s="146">
        <f>(POSTOS!H9)*(1.25%)</f>
        <v>97.54</v>
      </c>
    </row>
    <row r="60" spans="1:5" ht="28.5" customHeight="1">
      <c r="A60" s="1" t="s">
        <v>32</v>
      </c>
      <c r="B60" s="266" t="s">
        <v>249</v>
      </c>
      <c r="C60" s="267"/>
      <c r="D60" s="268"/>
      <c r="E60" s="58">
        <v>588</v>
      </c>
    </row>
    <row r="61" spans="1:5" ht="25.5" customHeight="1">
      <c r="A61" s="1" t="s">
        <v>50</v>
      </c>
      <c r="B61" s="266" t="s">
        <v>250</v>
      </c>
      <c r="C61" s="267"/>
      <c r="D61" s="152">
        <v>0.02</v>
      </c>
      <c r="E61" s="57">
        <f>(POSTOS!H9)*(2%)</f>
        <v>156.06</v>
      </c>
    </row>
    <row r="62" spans="1:5" s="5" customFormat="1" ht="25.5" customHeight="1">
      <c r="A62" s="240" t="s">
        <v>54</v>
      </c>
      <c r="B62" s="241"/>
      <c r="C62" s="241"/>
      <c r="D62" s="242"/>
      <c r="E62" s="70">
        <f>SUM(E54:E61)</f>
        <v>2119.7399999999998</v>
      </c>
    </row>
    <row r="63" spans="1:5" s="5" customFormat="1" ht="25.5" customHeight="1">
      <c r="A63" s="271" t="s">
        <v>55</v>
      </c>
      <c r="B63" s="271"/>
      <c r="C63" s="271"/>
      <c r="D63" s="271"/>
      <c r="E63" s="272"/>
    </row>
    <row r="64" spans="1:5" s="5" customFormat="1" ht="25.5" customHeight="1">
      <c r="A64" s="22">
        <v>2</v>
      </c>
      <c r="B64" s="273" t="s">
        <v>56</v>
      </c>
      <c r="C64" s="274"/>
      <c r="D64" s="275"/>
      <c r="E64" s="71" t="s">
        <v>17</v>
      </c>
    </row>
    <row r="65" spans="1:8" s="5" customFormat="1" ht="25.5" customHeight="1">
      <c r="A65" s="22" t="s">
        <v>37</v>
      </c>
      <c r="B65" s="51" t="s">
        <v>38</v>
      </c>
      <c r="C65" s="52"/>
      <c r="D65" s="53"/>
      <c r="E65" s="72">
        <f>E37</f>
        <v>1594.39</v>
      </c>
    </row>
    <row r="66" spans="1:8" s="5" customFormat="1" ht="25.5" customHeight="1">
      <c r="A66" s="22" t="s">
        <v>43</v>
      </c>
      <c r="B66" s="51" t="s">
        <v>44</v>
      </c>
      <c r="C66" s="52"/>
      <c r="D66" s="53"/>
      <c r="E66" s="72">
        <f>E51</f>
        <v>3364.2</v>
      </c>
    </row>
    <row r="67" spans="1:8" s="5" customFormat="1" ht="25.5" customHeight="1">
      <c r="A67" s="22" t="s">
        <v>52</v>
      </c>
      <c r="B67" s="51" t="s">
        <v>53</v>
      </c>
      <c r="C67" s="52"/>
      <c r="D67" s="53"/>
      <c r="E67" s="72">
        <f>E62</f>
        <v>2119.7399999999998</v>
      </c>
    </row>
    <row r="68" spans="1:8" s="5" customFormat="1" ht="25.5" customHeight="1">
      <c r="A68" s="276" t="s">
        <v>33</v>
      </c>
      <c r="B68" s="277"/>
      <c r="C68" s="277"/>
      <c r="D68" s="278"/>
      <c r="E68" s="73">
        <f>SUM(E65:E67)</f>
        <v>7078.33</v>
      </c>
    </row>
    <row r="69" spans="1:8" s="5" customFormat="1" ht="25.5" customHeight="1">
      <c r="A69" s="279" t="s">
        <v>57</v>
      </c>
      <c r="B69" s="279"/>
      <c r="C69" s="279"/>
      <c r="D69" s="279"/>
      <c r="E69" s="279"/>
      <c r="H69" s="24"/>
    </row>
    <row r="70" spans="1:8" s="5" customFormat="1" ht="25.5" customHeight="1">
      <c r="A70" s="31">
        <v>3</v>
      </c>
      <c r="B70" s="222" t="s">
        <v>58</v>
      </c>
      <c r="C70" s="280"/>
      <c r="D70" s="281"/>
      <c r="E70" s="47" t="s">
        <v>17</v>
      </c>
      <c r="H70" s="25"/>
    </row>
    <row r="71" spans="1:8" s="5" customFormat="1" ht="25.5" customHeight="1">
      <c r="A71" s="1" t="s">
        <v>2</v>
      </c>
      <c r="B71" s="266" t="s">
        <v>59</v>
      </c>
      <c r="C71" s="268"/>
      <c r="D71" s="106">
        <f>((1/12)*5%)</f>
        <v>4.1669999999999997E-3</v>
      </c>
      <c r="E71" s="75">
        <f>TRUNC(($E$30+$E$68)*D71,2)</f>
        <v>62.01</v>
      </c>
    </row>
    <row r="72" spans="1:8" s="5" customFormat="1" ht="25.5" customHeight="1">
      <c r="A72" s="1" t="s">
        <v>4</v>
      </c>
      <c r="B72" s="266" t="s">
        <v>108</v>
      </c>
      <c r="C72" s="268"/>
      <c r="D72" s="99">
        <f>+D50</f>
        <v>0.08</v>
      </c>
      <c r="E72" s="75">
        <f>TRUNC(+E71*D72,2)</f>
        <v>4.96</v>
      </c>
    </row>
    <row r="73" spans="1:8" s="5" customFormat="1" ht="25.5" customHeight="1">
      <c r="A73" s="1" t="s">
        <v>6</v>
      </c>
      <c r="B73" s="266" t="s">
        <v>118</v>
      </c>
      <c r="C73" s="268"/>
      <c r="D73" s="106">
        <v>0.02</v>
      </c>
      <c r="E73" s="75">
        <f>TRUNC(($E$30)*D73,2)</f>
        <v>156.05000000000001</v>
      </c>
    </row>
    <row r="74" spans="1:8" s="5" customFormat="1" ht="25.5" customHeight="1">
      <c r="A74" s="1" t="s">
        <v>8</v>
      </c>
      <c r="B74" s="293" t="s">
        <v>60</v>
      </c>
      <c r="C74" s="294"/>
      <c r="D74" s="99">
        <f>((7/30)/12)*100%</f>
        <v>1.9439999999999999E-2</v>
      </c>
      <c r="E74" s="75">
        <f>TRUNC(($E$30+$E$68)*D74,2)</f>
        <v>289.29000000000002</v>
      </c>
    </row>
    <row r="75" spans="1:8" s="5" customFormat="1" ht="38.25" customHeight="1">
      <c r="A75" s="1" t="s">
        <v>29</v>
      </c>
      <c r="B75" s="266" t="s">
        <v>97</v>
      </c>
      <c r="C75" s="268"/>
      <c r="D75" s="99">
        <f>+D51</f>
        <v>0.35799999999999998</v>
      </c>
      <c r="E75" s="75">
        <f>TRUNC(+E74*D75,2)</f>
        <v>103.56</v>
      </c>
    </row>
    <row r="76" spans="1:8" s="5" customFormat="1" ht="25.5" customHeight="1">
      <c r="A76" s="1" t="s">
        <v>31</v>
      </c>
      <c r="B76" s="295" t="s">
        <v>119</v>
      </c>
      <c r="C76" s="296"/>
      <c r="D76" s="107">
        <v>0.02</v>
      </c>
      <c r="E76" s="75">
        <f>TRUNC(($E$30)*D76,2)</f>
        <v>156.05000000000001</v>
      </c>
    </row>
    <row r="77" spans="1:8" s="5" customFormat="1" ht="16.149999999999999" customHeight="1" thickBot="1">
      <c r="A77" s="282" t="s">
        <v>33</v>
      </c>
      <c r="B77" s="283"/>
      <c r="C77" s="283"/>
      <c r="D77" s="284"/>
      <c r="E77" s="76">
        <f>SUM(E71:E76)</f>
        <v>771.92</v>
      </c>
    </row>
    <row r="78" spans="1:8" s="5" customFormat="1" ht="22.5" customHeight="1" thickTop="1" thickBot="1">
      <c r="A78" s="285" t="s">
        <v>61</v>
      </c>
      <c r="B78" s="285"/>
      <c r="C78" s="285"/>
      <c r="D78" s="97" t="s">
        <v>41</v>
      </c>
      <c r="E78" s="64">
        <f>E30</f>
        <v>7802.94</v>
      </c>
    </row>
    <row r="79" spans="1:8" s="5" customFormat="1" ht="22.5" customHeight="1" thickTop="1" thickBot="1">
      <c r="A79" s="285"/>
      <c r="B79" s="285"/>
      <c r="C79" s="285"/>
      <c r="D79" s="97" t="s">
        <v>62</v>
      </c>
      <c r="E79" s="64">
        <f>E68</f>
        <v>7078.33</v>
      </c>
    </row>
    <row r="80" spans="1:8" s="5" customFormat="1" ht="22.5" customHeight="1" thickTop="1" thickBot="1">
      <c r="A80" s="285"/>
      <c r="B80" s="285"/>
      <c r="C80" s="285"/>
      <c r="D80" s="97" t="s">
        <v>63</v>
      </c>
      <c r="E80" s="64">
        <f>E77</f>
        <v>771.92</v>
      </c>
    </row>
    <row r="81" spans="1:5" s="5" customFormat="1" ht="23.25" customHeight="1" thickTop="1" thickBot="1">
      <c r="A81" s="285"/>
      <c r="B81" s="285"/>
      <c r="C81" s="285"/>
      <c r="D81" s="27" t="s">
        <v>54</v>
      </c>
      <c r="E81" s="64">
        <f>SUM(E78:E80)</f>
        <v>15653.19</v>
      </c>
    </row>
    <row r="82" spans="1:5" s="5" customFormat="1" ht="23.25" customHeight="1" thickTop="1">
      <c r="A82" s="219" t="s">
        <v>64</v>
      </c>
      <c r="B82" s="220"/>
      <c r="C82" s="220"/>
      <c r="D82" s="221"/>
      <c r="E82" s="98" t="s">
        <v>24</v>
      </c>
    </row>
    <row r="83" spans="1:5" s="5" customFormat="1" ht="26.25" customHeight="1">
      <c r="A83" s="286" t="s">
        <v>109</v>
      </c>
      <c r="B83" s="287"/>
      <c r="C83" s="287"/>
      <c r="D83" s="287"/>
      <c r="E83" s="288"/>
    </row>
    <row r="84" spans="1:5" s="5" customFormat="1" ht="26.25" customHeight="1">
      <c r="A84" s="48" t="s">
        <v>65</v>
      </c>
      <c r="B84" s="289" t="s">
        <v>98</v>
      </c>
      <c r="C84" s="290"/>
      <c r="D84" s="291"/>
      <c r="E84" s="47" t="s">
        <v>17</v>
      </c>
    </row>
    <row r="85" spans="1:5" s="5" customFormat="1" ht="26.25" customHeight="1">
      <c r="A85" s="28" t="s">
        <v>2</v>
      </c>
      <c r="B85" s="292" t="s">
        <v>99</v>
      </c>
      <c r="C85" s="292"/>
      <c r="D85" s="99">
        <v>9.2599999999999991E-3</v>
      </c>
      <c r="E85" s="75">
        <f>TRUNC(+D85*$E$81,2)</f>
        <v>144.94</v>
      </c>
    </row>
    <row r="86" spans="1:5" s="5" customFormat="1" ht="26.25" customHeight="1">
      <c r="A86" s="29" t="s">
        <v>4</v>
      </c>
      <c r="B86" s="292" t="s">
        <v>100</v>
      </c>
      <c r="C86" s="292"/>
      <c r="D86" s="107">
        <f>((2/30)/12)</f>
        <v>5.5599999999999998E-3</v>
      </c>
      <c r="E86" s="75">
        <f>TRUNC(+D86*$E$81,2)</f>
        <v>87.03</v>
      </c>
    </row>
    <row r="87" spans="1:5" s="5" customFormat="1" ht="26.25" customHeight="1">
      <c r="A87" s="29" t="s">
        <v>6</v>
      </c>
      <c r="B87" s="292" t="s">
        <v>101</v>
      </c>
      <c r="C87" s="292"/>
      <c r="D87" s="99">
        <f>((5/30)/12)*0.02</f>
        <v>2.7999999999999998E-4</v>
      </c>
      <c r="E87" s="75">
        <f>TRUNC(+D87*$E$81,2)</f>
        <v>4.38</v>
      </c>
    </row>
    <row r="88" spans="1:5" s="5" customFormat="1" ht="26.25" customHeight="1">
      <c r="A88" s="29" t="s">
        <v>8</v>
      </c>
      <c r="B88" s="292" t="s">
        <v>102</v>
      </c>
      <c r="C88" s="292"/>
      <c r="D88" s="99">
        <f>((15/30)/12)*0.08</f>
        <v>3.3300000000000001E-3</v>
      </c>
      <c r="E88" s="75">
        <f>TRUNC(+D88*$E$81,2)</f>
        <v>52.12</v>
      </c>
    </row>
    <row r="89" spans="1:5" s="5" customFormat="1" ht="26.25" customHeight="1">
      <c r="A89" s="29" t="s">
        <v>29</v>
      </c>
      <c r="B89" s="292" t="s">
        <v>103</v>
      </c>
      <c r="C89" s="292"/>
      <c r="D89" s="108">
        <f>(4/12)/12*0.02*100/100</f>
        <v>5.5999999999999995E-4</v>
      </c>
      <c r="E89" s="75">
        <f t="shared" ref="E89:E90" si="1">TRUNC(+D89*$E$81,2)</f>
        <v>8.76</v>
      </c>
    </row>
    <row r="90" spans="1:5" s="5" customFormat="1" ht="26.25" customHeight="1">
      <c r="A90" s="29" t="s">
        <v>31</v>
      </c>
      <c r="B90" s="292" t="s">
        <v>104</v>
      </c>
      <c r="C90" s="292"/>
      <c r="D90" s="99">
        <v>0</v>
      </c>
      <c r="E90" s="75">
        <f t="shared" si="1"/>
        <v>0</v>
      </c>
    </row>
    <row r="91" spans="1:5" s="5" customFormat="1" ht="26.25" customHeight="1">
      <c r="A91" s="256" t="s">
        <v>33</v>
      </c>
      <c r="B91" s="257"/>
      <c r="C91" s="258"/>
      <c r="D91" s="77"/>
      <c r="E91" s="70">
        <f>SUM(E85:E90)</f>
        <v>297.23</v>
      </c>
    </row>
    <row r="92" spans="1:5" s="5" customFormat="1" ht="23.25" customHeight="1">
      <c r="A92" s="297" t="s">
        <v>120</v>
      </c>
      <c r="B92" s="298"/>
      <c r="C92" s="298"/>
      <c r="D92" s="298"/>
      <c r="E92" s="299"/>
    </row>
    <row r="93" spans="1:5" s="5" customFormat="1" ht="23.25" customHeight="1">
      <c r="A93" s="48" t="s">
        <v>66</v>
      </c>
      <c r="B93" s="289" t="s">
        <v>110</v>
      </c>
      <c r="C93" s="290"/>
      <c r="D93" s="291"/>
      <c r="E93" s="47" t="s">
        <v>17</v>
      </c>
    </row>
    <row r="94" spans="1:5" s="5" customFormat="1" ht="59.25" customHeight="1">
      <c r="A94" s="30" t="s">
        <v>2</v>
      </c>
      <c r="B94" s="266" t="s">
        <v>111</v>
      </c>
      <c r="C94" s="268"/>
      <c r="D94" s="20"/>
      <c r="E94" s="78">
        <v>0</v>
      </c>
    </row>
    <row r="95" spans="1:5" s="5" customFormat="1" ht="15.6" customHeight="1">
      <c r="A95" s="256" t="s">
        <v>33</v>
      </c>
      <c r="B95" s="257"/>
      <c r="C95" s="258"/>
      <c r="D95" s="77"/>
      <c r="E95" s="70">
        <f>SUM(E94)</f>
        <v>0</v>
      </c>
    </row>
    <row r="96" spans="1:5" s="5" customFormat="1" ht="20.25" customHeight="1">
      <c r="A96" s="300" t="s">
        <v>67</v>
      </c>
      <c r="B96" s="300"/>
      <c r="C96" s="300"/>
      <c r="D96" s="300"/>
      <c r="E96" s="300"/>
    </row>
    <row r="97" spans="1:5" s="5" customFormat="1">
      <c r="A97" s="22">
        <v>4</v>
      </c>
      <c r="B97" s="273" t="s">
        <v>68</v>
      </c>
      <c r="C97" s="274"/>
      <c r="D97" s="275"/>
      <c r="E97" s="23" t="s">
        <v>17</v>
      </c>
    </row>
    <row r="98" spans="1:5" s="5" customFormat="1" ht="31.15" customHeight="1">
      <c r="A98" s="22" t="s">
        <v>65</v>
      </c>
      <c r="B98" s="51" t="s">
        <v>98</v>
      </c>
      <c r="C98" s="52"/>
      <c r="D98" s="53"/>
      <c r="E98" s="72">
        <f>+E91</f>
        <v>297.23</v>
      </c>
    </row>
    <row r="99" spans="1:5" s="5" customFormat="1">
      <c r="A99" s="22" t="s">
        <v>66</v>
      </c>
      <c r="B99" s="51" t="s">
        <v>110</v>
      </c>
      <c r="C99" s="52"/>
      <c r="D99" s="53"/>
      <c r="E99" s="70">
        <f>+E95</f>
        <v>0</v>
      </c>
    </row>
    <row r="100" spans="1:5" s="5" customFormat="1" ht="15" customHeight="1">
      <c r="A100" s="54"/>
      <c r="B100" s="277" t="s">
        <v>33</v>
      </c>
      <c r="C100" s="277"/>
      <c r="D100" s="278"/>
      <c r="E100" s="73">
        <f>SUM(E98:E99)</f>
        <v>297.23</v>
      </c>
    </row>
    <row r="101" spans="1:5" s="5" customFormat="1" ht="25.5" customHeight="1" thickBot="1">
      <c r="A101" s="256" t="s">
        <v>69</v>
      </c>
      <c r="B101" s="257"/>
      <c r="C101" s="257"/>
      <c r="D101" s="258"/>
      <c r="E101" s="70">
        <f>SUM(E100:E100)</f>
        <v>297.23</v>
      </c>
    </row>
    <row r="102" spans="1:5" s="5" customFormat="1" ht="22.5" customHeight="1" thickTop="1" thickBot="1">
      <c r="A102" s="285" t="s">
        <v>70</v>
      </c>
      <c r="B102" s="285"/>
      <c r="C102" s="285"/>
      <c r="D102" s="97" t="s">
        <v>41</v>
      </c>
      <c r="E102" s="64">
        <f>E30</f>
        <v>7802.94</v>
      </c>
    </row>
    <row r="103" spans="1:5" s="5" customFormat="1" ht="22.5" customHeight="1" thickTop="1" thickBot="1">
      <c r="A103" s="285"/>
      <c r="B103" s="285"/>
      <c r="C103" s="285"/>
      <c r="D103" s="97" t="s">
        <v>62</v>
      </c>
      <c r="E103" s="64">
        <f>E68</f>
        <v>7078.33</v>
      </c>
    </row>
    <row r="104" spans="1:5" s="5" customFormat="1" ht="22.5" customHeight="1" thickTop="1" thickBot="1">
      <c r="A104" s="285"/>
      <c r="B104" s="285"/>
      <c r="C104" s="285"/>
      <c r="D104" s="97" t="s">
        <v>63</v>
      </c>
      <c r="E104" s="64">
        <f>E77</f>
        <v>771.92</v>
      </c>
    </row>
    <row r="105" spans="1:5" s="5" customFormat="1" ht="22.5" customHeight="1" thickTop="1" thickBot="1">
      <c r="A105" s="285"/>
      <c r="B105" s="285"/>
      <c r="C105" s="285"/>
      <c r="D105" s="97" t="s">
        <v>71</v>
      </c>
      <c r="E105" s="64">
        <f>E101</f>
        <v>297.23</v>
      </c>
    </row>
    <row r="106" spans="1:5" s="5" customFormat="1" ht="22.5" customHeight="1" thickTop="1" thickBot="1">
      <c r="A106" s="285"/>
      <c r="B106" s="285"/>
      <c r="C106" s="285"/>
      <c r="D106" s="27" t="s">
        <v>54</v>
      </c>
      <c r="E106" s="64">
        <f>SUM(E102:E105)</f>
        <v>15950.42</v>
      </c>
    </row>
    <row r="107" spans="1:5" s="5" customFormat="1" ht="13.5" thickTop="1">
      <c r="A107" s="219" t="s">
        <v>72</v>
      </c>
      <c r="B107" s="220"/>
      <c r="C107" s="220" t="s">
        <v>73</v>
      </c>
      <c r="D107" s="221" t="s">
        <v>74</v>
      </c>
      <c r="E107" s="59"/>
    </row>
    <row r="108" spans="1:5" s="5" customFormat="1">
      <c r="A108" s="48">
        <v>6</v>
      </c>
      <c r="B108" s="222" t="s">
        <v>75</v>
      </c>
      <c r="C108" s="223"/>
      <c r="D108" s="224"/>
      <c r="E108" s="47" t="s">
        <v>17</v>
      </c>
    </row>
    <row r="109" spans="1:5" s="5" customFormat="1" ht="31.15" customHeight="1">
      <c r="A109" s="101" t="s">
        <v>2</v>
      </c>
      <c r="B109" s="102" t="s">
        <v>76</v>
      </c>
      <c r="C109" s="301">
        <f>POSTOS!N7</f>
        <v>0.03</v>
      </c>
      <c r="D109" s="302"/>
      <c r="E109" s="57">
        <v>0</v>
      </c>
    </row>
    <row r="110" spans="1:5" s="5" customFormat="1" ht="31.9" customHeight="1" thickBot="1">
      <c r="A110" s="101" t="s">
        <v>4</v>
      </c>
      <c r="B110" s="102" t="s">
        <v>77</v>
      </c>
      <c r="C110" s="303">
        <f>POSTOS!O7</f>
        <v>6.7900000000000002E-2</v>
      </c>
      <c r="D110" s="304"/>
      <c r="E110" s="57">
        <v>0</v>
      </c>
    </row>
    <row r="111" spans="1:5" s="5" customFormat="1" ht="27" customHeight="1" thickBot="1">
      <c r="A111" s="32"/>
      <c r="B111" s="55" t="s">
        <v>78</v>
      </c>
      <c r="C111" s="307" t="s">
        <v>79</v>
      </c>
      <c r="D111" s="308"/>
      <c r="E111" s="89">
        <f>SUM(E109:E110,E106)</f>
        <v>15950.42</v>
      </c>
    </row>
    <row r="112" spans="1:5" s="5" customFormat="1" ht="13.5" thickBot="1">
      <c r="A112" s="33" t="s">
        <v>6</v>
      </c>
      <c r="B112" s="96" t="s">
        <v>80</v>
      </c>
      <c r="C112" s="79">
        <f>(D119*100)</f>
        <v>11.75</v>
      </c>
      <c r="D112" s="80">
        <f>+(100-C112)/100</f>
        <v>0.88249999999999995</v>
      </c>
      <c r="E112" s="90">
        <f>E111/D112</f>
        <v>18074.13</v>
      </c>
    </row>
    <row r="113" spans="1:5" s="5" customFormat="1" ht="15.6" customHeight="1">
      <c r="A113" s="34"/>
      <c r="B113" s="35" t="s">
        <v>81</v>
      </c>
      <c r="C113" s="81"/>
      <c r="D113" s="82"/>
      <c r="E113" s="26"/>
    </row>
    <row r="114" spans="1:5" s="5" customFormat="1">
      <c r="A114" s="34"/>
      <c r="B114" s="36" t="s">
        <v>171</v>
      </c>
      <c r="C114" s="83"/>
      <c r="D114" s="134">
        <f>POSTOS!P6</f>
        <v>1.6500000000000001E-2</v>
      </c>
      <c r="E114" s="75">
        <f>+E112*D114</f>
        <v>298.22000000000003</v>
      </c>
    </row>
    <row r="115" spans="1:5" s="5" customFormat="1">
      <c r="A115" s="34"/>
      <c r="B115" s="36" t="s">
        <v>166</v>
      </c>
      <c r="C115" s="83"/>
      <c r="D115" s="134">
        <f>POSTOS!Q6</f>
        <v>7.5999999999999998E-2</v>
      </c>
      <c r="E115" s="75">
        <f>+E112*D115</f>
        <v>1373.63</v>
      </c>
    </row>
    <row r="116" spans="1:5" s="5" customFormat="1">
      <c r="A116" s="34"/>
      <c r="B116" s="37" t="s">
        <v>82</v>
      </c>
      <c r="C116" s="84"/>
      <c r="D116" s="85"/>
      <c r="E116" s="75"/>
    </row>
    <row r="117" spans="1:5" s="5" customFormat="1">
      <c r="A117" s="34"/>
      <c r="B117" s="37" t="s">
        <v>83</v>
      </c>
      <c r="C117" s="84"/>
      <c r="D117" s="135"/>
      <c r="E117" s="75"/>
    </row>
    <row r="118" spans="1:5" s="5" customFormat="1">
      <c r="A118" s="34"/>
      <c r="B118" s="38" t="s">
        <v>172</v>
      </c>
      <c r="C118" s="86"/>
      <c r="D118" s="136">
        <f>POSTOS!R7</f>
        <v>2.5000000000000001E-2</v>
      </c>
      <c r="E118" s="91">
        <f>+E112*D118</f>
        <v>451.85</v>
      </c>
    </row>
    <row r="119" spans="1:5" s="5" customFormat="1">
      <c r="A119" s="39"/>
      <c r="B119" s="40" t="s">
        <v>84</v>
      </c>
      <c r="C119" s="87"/>
      <c r="D119" s="88">
        <f>SUM(D114:D118)</f>
        <v>0.11749999999999999</v>
      </c>
      <c r="E119" s="92">
        <f>SUM(E114:E118)</f>
        <v>2123.6999999999998</v>
      </c>
    </row>
    <row r="120" spans="1:5" s="5" customFormat="1" ht="15.6" customHeight="1">
      <c r="A120" s="309" t="s">
        <v>85</v>
      </c>
      <c r="B120" s="310"/>
      <c r="C120" s="310"/>
      <c r="D120" s="311"/>
      <c r="E120" s="93">
        <f>E109+E110+E119</f>
        <v>2123.6999999999998</v>
      </c>
    </row>
    <row r="121" spans="1:5" s="5" customFormat="1" ht="25.5" customHeight="1">
      <c r="A121" s="256" t="s">
        <v>86</v>
      </c>
      <c r="B121" s="257"/>
      <c r="C121" s="257"/>
      <c r="D121" s="258"/>
      <c r="E121" s="70">
        <f>SUM(E120:E120)</f>
        <v>2123.6999999999998</v>
      </c>
    </row>
    <row r="122" spans="1:5" s="5" customFormat="1" ht="15.6" customHeight="1">
      <c r="A122" s="256" t="s">
        <v>87</v>
      </c>
      <c r="B122" s="257"/>
      <c r="C122" s="257"/>
      <c r="D122" s="257"/>
      <c r="E122" s="258"/>
    </row>
    <row r="123" spans="1:5" s="5" customFormat="1" ht="15.6" customHeight="1">
      <c r="A123" s="256" t="s">
        <v>88</v>
      </c>
      <c r="B123" s="257"/>
      <c r="C123" s="257"/>
      <c r="D123" s="258"/>
      <c r="E123" s="41" t="s">
        <v>17</v>
      </c>
    </row>
    <row r="124" spans="1:5" s="5" customFormat="1">
      <c r="A124" s="31" t="s">
        <v>2</v>
      </c>
      <c r="B124" s="266" t="s">
        <v>89</v>
      </c>
      <c r="C124" s="267"/>
      <c r="D124" s="268"/>
      <c r="E124" s="75">
        <f>E30</f>
        <v>7802.94</v>
      </c>
    </row>
    <row r="125" spans="1:5" s="5" customFormat="1" ht="15.6" customHeight="1">
      <c r="A125" s="31" t="s">
        <v>4</v>
      </c>
      <c r="B125" s="266" t="s">
        <v>90</v>
      </c>
      <c r="C125" s="267"/>
      <c r="D125" s="268"/>
      <c r="E125" s="75">
        <f>+E68</f>
        <v>7078.33</v>
      </c>
    </row>
    <row r="126" spans="1:5" s="5" customFormat="1">
      <c r="A126" s="31" t="s">
        <v>6</v>
      </c>
      <c r="B126" s="266" t="s">
        <v>91</v>
      </c>
      <c r="C126" s="267"/>
      <c r="D126" s="268"/>
      <c r="E126" s="75">
        <f>+E77</f>
        <v>771.92</v>
      </c>
    </row>
    <row r="127" spans="1:5" s="5" customFormat="1" ht="15.6" customHeight="1">
      <c r="A127" s="31" t="s">
        <v>8</v>
      </c>
      <c r="B127" s="266" t="s">
        <v>92</v>
      </c>
      <c r="C127" s="267"/>
      <c r="D127" s="268"/>
      <c r="E127" s="75">
        <f>+E101</f>
        <v>297.23</v>
      </c>
    </row>
    <row r="128" spans="1:5" s="5" customFormat="1" ht="15.6" customHeight="1">
      <c r="A128" s="263" t="s">
        <v>93</v>
      </c>
      <c r="B128" s="264"/>
      <c r="C128" s="265"/>
      <c r="D128" s="42"/>
      <c r="E128" s="70">
        <f>SUM(E124:E127)</f>
        <v>15950.42</v>
      </c>
    </row>
    <row r="129" spans="1:6" s="5" customFormat="1">
      <c r="A129" s="31" t="s">
        <v>31</v>
      </c>
      <c r="B129" s="266" t="s">
        <v>94</v>
      </c>
      <c r="C129" s="267"/>
      <c r="D129" s="268"/>
      <c r="E129" s="75">
        <f>E121</f>
        <v>2123.6999999999998</v>
      </c>
      <c r="F129" s="14"/>
    </row>
    <row r="130" spans="1:6" s="5" customFormat="1" ht="16.149999999999999" customHeight="1">
      <c r="A130" s="306" t="s">
        <v>95</v>
      </c>
      <c r="B130" s="306"/>
      <c r="C130" s="306"/>
      <c r="D130" s="306"/>
      <c r="E130" s="95">
        <f>+E128+E129</f>
        <v>18074.12</v>
      </c>
      <c r="F130" s="56"/>
    </row>
    <row r="131" spans="1:6">
      <c r="A131" s="305"/>
      <c r="B131" s="305"/>
      <c r="C131" s="305"/>
      <c r="D131" s="305"/>
      <c r="E131" s="94"/>
    </row>
  </sheetData>
  <mergeCells count="112">
    <mergeCell ref="A1:E2"/>
    <mergeCell ref="A3:C3"/>
    <mergeCell ref="D3:E3"/>
    <mergeCell ref="A4:C4"/>
    <mergeCell ref="D4:E4"/>
    <mergeCell ref="A5:C5"/>
    <mergeCell ref="D5:E5"/>
    <mergeCell ref="A12:B12"/>
    <mergeCell ref="D12:E12"/>
    <mergeCell ref="A13:B13"/>
    <mergeCell ref="D13:E13"/>
    <mergeCell ref="A14:E14"/>
    <mergeCell ref="A15:E15"/>
    <mergeCell ref="A6:E6"/>
    <mergeCell ref="C7:E7"/>
    <mergeCell ref="C8:E8"/>
    <mergeCell ref="C9:E9"/>
    <mergeCell ref="C10:E10"/>
    <mergeCell ref="A11:E11"/>
    <mergeCell ref="A22:E22"/>
    <mergeCell ref="B23:D23"/>
    <mergeCell ref="C24:D24"/>
    <mergeCell ref="C25:D25"/>
    <mergeCell ref="C26:D26"/>
    <mergeCell ref="C27:D27"/>
    <mergeCell ref="A16:D16"/>
    <mergeCell ref="C17:E17"/>
    <mergeCell ref="C18:E18"/>
    <mergeCell ref="C19:E19"/>
    <mergeCell ref="C20:E20"/>
    <mergeCell ref="C21:E21"/>
    <mergeCell ref="B35:C35"/>
    <mergeCell ref="A36:C36"/>
    <mergeCell ref="A37:D37"/>
    <mergeCell ref="A38:C40"/>
    <mergeCell ref="A41:E41"/>
    <mergeCell ref="B42:D42"/>
    <mergeCell ref="C28:D28"/>
    <mergeCell ref="A29:D29"/>
    <mergeCell ref="A30:D30"/>
    <mergeCell ref="A31:E31"/>
    <mergeCell ref="B32:E32"/>
    <mergeCell ref="B33:D33"/>
    <mergeCell ref="B49:C49"/>
    <mergeCell ref="B50:C50"/>
    <mergeCell ref="A51:C51"/>
    <mergeCell ref="B52:E52"/>
    <mergeCell ref="B53:D53"/>
    <mergeCell ref="B54:D54"/>
    <mergeCell ref="B43:C43"/>
    <mergeCell ref="B44:C44"/>
    <mergeCell ref="B45:C45"/>
    <mergeCell ref="B46:C46"/>
    <mergeCell ref="B47:C47"/>
    <mergeCell ref="B48:C48"/>
    <mergeCell ref="B61:C61"/>
    <mergeCell ref="A62:D62"/>
    <mergeCell ref="A63:E63"/>
    <mergeCell ref="B64:D64"/>
    <mergeCell ref="A68:D68"/>
    <mergeCell ref="A69:E69"/>
    <mergeCell ref="B55:D55"/>
    <mergeCell ref="B56:D56"/>
    <mergeCell ref="B57:D57"/>
    <mergeCell ref="B58:D58"/>
    <mergeCell ref="B59:D59"/>
    <mergeCell ref="B76:C76"/>
    <mergeCell ref="A77:D77"/>
    <mergeCell ref="A78:C81"/>
    <mergeCell ref="A82:D82"/>
    <mergeCell ref="A83:E83"/>
    <mergeCell ref="B84:D84"/>
    <mergeCell ref="B70:D70"/>
    <mergeCell ref="B71:C71"/>
    <mergeCell ref="B72:C72"/>
    <mergeCell ref="B73:C73"/>
    <mergeCell ref="B74:C74"/>
    <mergeCell ref="B75:C75"/>
    <mergeCell ref="B93:D93"/>
    <mergeCell ref="B94:C94"/>
    <mergeCell ref="A95:C95"/>
    <mergeCell ref="A96:E96"/>
    <mergeCell ref="B85:C85"/>
    <mergeCell ref="B86:C86"/>
    <mergeCell ref="B87:C87"/>
    <mergeCell ref="B88:C88"/>
    <mergeCell ref="B89:C89"/>
    <mergeCell ref="B90:C90"/>
    <mergeCell ref="B129:D129"/>
    <mergeCell ref="A130:D130"/>
    <mergeCell ref="A131:D131"/>
    <mergeCell ref="B60:D60"/>
    <mergeCell ref="A123:D123"/>
    <mergeCell ref="B124:D124"/>
    <mergeCell ref="B125:D125"/>
    <mergeCell ref="B126:D126"/>
    <mergeCell ref="B127:D127"/>
    <mergeCell ref="A128:C128"/>
    <mergeCell ref="C109:D109"/>
    <mergeCell ref="C110:D110"/>
    <mergeCell ref="C111:D111"/>
    <mergeCell ref="A120:D120"/>
    <mergeCell ref="A121:D121"/>
    <mergeCell ref="A122:E122"/>
    <mergeCell ref="B97:D97"/>
    <mergeCell ref="B100:D100"/>
    <mergeCell ref="A101:D101"/>
    <mergeCell ref="A102:C106"/>
    <mergeCell ref="A107:D107"/>
    <mergeCell ref="B108:D108"/>
    <mergeCell ref="A91:C91"/>
    <mergeCell ref="A92:E92"/>
  </mergeCells>
  <hyperlinks>
    <hyperlink ref="B74" location="Plan2!A1" display="Aviso prévio trabalhado" xr:uid="{638CC818-6E96-45E1-AA6F-E3290A915EDA}"/>
    <hyperlink ref="B48" r:id="rId1" display="08 - Sebrae 0,3% ou 0,6% - IN nº 03, MPS/SRP/2005, Anexo II e III ver código da Tabela" xr:uid="{AABC5993-7A86-488A-9E64-0CC1EDDAB0C6}"/>
  </hyperlinks>
  <pageMargins left="0.511811024" right="0.511811024" top="0.78740157499999996" bottom="0.78740157499999996" header="0.31496062000000002" footer="0.31496062000000002"/>
  <pageSetup paperSize="9" scale="84" fitToHeight="0" orientation="portrait"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19EFC7-C68F-4066-89F5-ED8AB33AC308}">
  <sheetPr>
    <pageSetUpPr fitToPage="1"/>
  </sheetPr>
  <dimension ref="A1:H131"/>
  <sheetViews>
    <sheetView topLeftCell="A41" zoomScale="85" zoomScaleNormal="85" workbookViewId="0">
      <selection activeCell="K32" sqref="K32"/>
    </sheetView>
  </sheetViews>
  <sheetFormatPr defaultColWidth="9.28515625" defaultRowHeight="12.75"/>
  <cols>
    <col min="1" max="1" width="6.28515625" style="43" customWidth="1"/>
    <col min="2" max="2" width="42.42578125" style="44" customWidth="1"/>
    <col min="3" max="3" width="18" style="44" customWidth="1"/>
    <col min="4" max="4" width="16" style="45" customWidth="1"/>
    <col min="5" max="5" width="27.7109375" style="46" customWidth="1"/>
    <col min="6" max="6" width="31.28515625" style="2" customWidth="1"/>
    <col min="7" max="7" width="9.28515625" style="2"/>
    <col min="8" max="8" width="15.7109375" style="2" customWidth="1"/>
    <col min="9" max="16384" width="9.28515625" style="2"/>
  </cols>
  <sheetData>
    <row r="1" spans="1:7" ht="15" customHeight="1">
      <c r="A1" s="179" t="s">
        <v>0</v>
      </c>
      <c r="B1" s="180"/>
      <c r="C1" s="180"/>
      <c r="D1" s="180"/>
      <c r="E1" s="181"/>
    </row>
    <row r="2" spans="1:7" ht="13.5" customHeight="1" thickBot="1">
      <c r="A2" s="182"/>
      <c r="B2" s="183"/>
      <c r="C2" s="183"/>
      <c r="D2" s="183"/>
      <c r="E2" s="184"/>
    </row>
    <row r="3" spans="1:7" ht="15" customHeight="1">
      <c r="A3" s="185" t="s">
        <v>105</v>
      </c>
      <c r="B3" s="186"/>
      <c r="C3" s="187"/>
      <c r="D3" s="188" t="s">
        <v>205</v>
      </c>
      <c r="E3" s="189"/>
    </row>
    <row r="4" spans="1:7" ht="15" customHeight="1">
      <c r="A4" s="185" t="s">
        <v>106</v>
      </c>
      <c r="B4" s="186"/>
      <c r="C4" s="187"/>
      <c r="D4" s="190" t="str">
        <f>POSTOS!C2</f>
        <v>PREGÃO ELETRÔNICO XX/2025</v>
      </c>
      <c r="E4" s="191"/>
    </row>
    <row r="5" spans="1:7" ht="14.45" customHeight="1">
      <c r="A5" s="201" t="s">
        <v>144</v>
      </c>
      <c r="B5" s="202"/>
      <c r="C5" s="203"/>
      <c r="D5" s="200" t="str">
        <f>POSTOS!C3</f>
        <v>XX/XX/2025</v>
      </c>
      <c r="E5" s="200"/>
    </row>
    <row r="6" spans="1:7">
      <c r="A6" s="210" t="s">
        <v>1</v>
      </c>
      <c r="B6" s="211"/>
      <c r="C6" s="211"/>
      <c r="D6" s="211"/>
      <c r="E6" s="212"/>
    </row>
    <row r="7" spans="1:7" ht="31.5" customHeight="1">
      <c r="A7" s="3" t="s">
        <v>2</v>
      </c>
      <c r="B7" s="4" t="s">
        <v>3</v>
      </c>
      <c r="C7" s="213" t="str">
        <f>POSTOS!C3</f>
        <v>XX/XX/2025</v>
      </c>
      <c r="D7" s="214"/>
      <c r="E7" s="215"/>
    </row>
    <row r="8" spans="1:7" ht="16.149999999999999" customHeight="1">
      <c r="A8" s="3" t="s">
        <v>4</v>
      </c>
      <c r="B8" s="4" t="s">
        <v>5</v>
      </c>
      <c r="C8" s="216" t="s">
        <v>204</v>
      </c>
      <c r="D8" s="217"/>
      <c r="E8" s="218"/>
    </row>
    <row r="9" spans="1:7" ht="22.5" customHeight="1">
      <c r="A9" s="3" t="s">
        <v>6</v>
      </c>
      <c r="B9" s="4" t="s">
        <v>7</v>
      </c>
      <c r="C9" s="216" t="str">
        <f>POSTOS!L10</f>
        <v>DF000091/2025</v>
      </c>
      <c r="D9" s="217"/>
      <c r="E9" s="218"/>
    </row>
    <row r="10" spans="1:7" ht="32.25" customHeight="1">
      <c r="A10" s="3" t="s">
        <v>8</v>
      </c>
      <c r="B10" s="4" t="s">
        <v>9</v>
      </c>
      <c r="C10" s="216">
        <v>24</v>
      </c>
      <c r="D10" s="217"/>
      <c r="E10" s="218"/>
    </row>
    <row r="11" spans="1:7">
      <c r="A11" s="210" t="s">
        <v>10</v>
      </c>
      <c r="B11" s="211"/>
      <c r="C11" s="211"/>
      <c r="D11" s="211"/>
      <c r="E11" s="212"/>
    </row>
    <row r="12" spans="1:7" ht="33.75" customHeight="1">
      <c r="A12" s="192" t="s">
        <v>11</v>
      </c>
      <c r="B12" s="193"/>
      <c r="C12" s="105" t="s">
        <v>12</v>
      </c>
      <c r="D12" s="194" t="s">
        <v>121</v>
      </c>
      <c r="E12" s="195"/>
    </row>
    <row r="13" spans="1:7" ht="24.75" customHeight="1">
      <c r="A13" s="196" t="s">
        <v>200</v>
      </c>
      <c r="B13" s="197"/>
      <c r="C13" s="6" t="s">
        <v>143</v>
      </c>
      <c r="D13" s="198">
        <v>1</v>
      </c>
      <c r="E13" s="199"/>
    </row>
    <row r="14" spans="1:7" ht="23.25" customHeight="1">
      <c r="A14" s="204" t="s">
        <v>14</v>
      </c>
      <c r="B14" s="205"/>
      <c r="C14" s="205"/>
      <c r="D14" s="205"/>
      <c r="E14" s="206"/>
    </row>
    <row r="15" spans="1:7">
      <c r="A15" s="207" t="s">
        <v>15</v>
      </c>
      <c r="B15" s="208"/>
      <c r="C15" s="208"/>
      <c r="D15" s="208"/>
      <c r="E15" s="209"/>
    </row>
    <row r="16" spans="1:7" ht="27.75" customHeight="1">
      <c r="A16" s="222" t="s">
        <v>16</v>
      </c>
      <c r="B16" s="223"/>
      <c r="C16" s="223"/>
      <c r="D16" s="224"/>
      <c r="E16" s="47" t="s">
        <v>17</v>
      </c>
      <c r="G16" s="7"/>
    </row>
    <row r="17" spans="1:8" ht="31.5" customHeight="1">
      <c r="A17" s="3">
        <v>1</v>
      </c>
      <c r="B17" s="8" t="s">
        <v>96</v>
      </c>
      <c r="C17" s="198" t="s">
        <v>222</v>
      </c>
      <c r="D17" s="231"/>
      <c r="E17" s="199"/>
    </row>
    <row r="18" spans="1:8" ht="31.5" customHeight="1">
      <c r="A18" s="3">
        <v>2</v>
      </c>
      <c r="B18" s="8" t="s">
        <v>18</v>
      </c>
      <c r="C18" s="198" t="s">
        <v>207</v>
      </c>
      <c r="D18" s="231"/>
      <c r="E18" s="199"/>
    </row>
    <row r="19" spans="1:8" ht="31.5" customHeight="1">
      <c r="A19" s="3">
        <v>3</v>
      </c>
      <c r="B19" s="8" t="s">
        <v>19</v>
      </c>
      <c r="C19" s="232">
        <f>POSTOS!H10</f>
        <v>7713.89</v>
      </c>
      <c r="D19" s="233"/>
      <c r="E19" s="234"/>
    </row>
    <row r="20" spans="1:8" ht="48" customHeight="1">
      <c r="A20" s="3">
        <v>4</v>
      </c>
      <c r="B20" s="8" t="s">
        <v>20</v>
      </c>
      <c r="C20" s="198" t="s">
        <v>216</v>
      </c>
      <c r="D20" s="231"/>
      <c r="E20" s="199"/>
    </row>
    <row r="21" spans="1:8" ht="28.5" customHeight="1">
      <c r="A21" s="3">
        <v>5</v>
      </c>
      <c r="B21" s="9" t="s">
        <v>21</v>
      </c>
      <c r="C21" s="235" t="s">
        <v>236</v>
      </c>
      <c r="D21" s="236"/>
      <c r="E21" s="237"/>
    </row>
    <row r="22" spans="1:8" s="5" customFormat="1" ht="27" customHeight="1">
      <c r="A22" s="219" t="s">
        <v>22</v>
      </c>
      <c r="B22" s="220"/>
      <c r="C22" s="220"/>
      <c r="D22" s="220"/>
      <c r="E22" s="221"/>
    </row>
    <row r="23" spans="1:8" s="5" customFormat="1" ht="22.5" customHeight="1">
      <c r="A23" s="48">
        <v>1</v>
      </c>
      <c r="B23" s="222" t="s">
        <v>23</v>
      </c>
      <c r="C23" s="223"/>
      <c r="D23" s="224"/>
      <c r="E23" s="47" t="s">
        <v>17</v>
      </c>
    </row>
    <row r="24" spans="1:8">
      <c r="A24" s="103" t="s">
        <v>2</v>
      </c>
      <c r="B24" s="104" t="s">
        <v>25</v>
      </c>
      <c r="C24" s="225"/>
      <c r="D24" s="226"/>
      <c r="E24" s="57">
        <f>C19</f>
        <v>7713.89</v>
      </c>
    </row>
    <row r="25" spans="1:8">
      <c r="A25" s="10" t="s">
        <v>4</v>
      </c>
      <c r="B25" s="49" t="s">
        <v>26</v>
      </c>
      <c r="C25" s="227"/>
      <c r="D25" s="228"/>
      <c r="E25" s="58"/>
    </row>
    <row r="26" spans="1:8">
      <c r="A26" s="10" t="s">
        <v>6</v>
      </c>
      <c r="B26" s="49" t="s">
        <v>27</v>
      </c>
      <c r="C26" s="227"/>
      <c r="D26" s="228"/>
      <c r="E26" s="58"/>
    </row>
    <row r="27" spans="1:8">
      <c r="A27" s="10" t="s">
        <v>8</v>
      </c>
      <c r="B27" s="49" t="s">
        <v>28</v>
      </c>
      <c r="C27" s="229"/>
      <c r="D27" s="230"/>
      <c r="E27" s="58"/>
      <c r="H27" s="11"/>
    </row>
    <row r="28" spans="1:8">
      <c r="A28" s="10" t="s">
        <v>29</v>
      </c>
      <c r="B28" s="49" t="s">
        <v>30</v>
      </c>
      <c r="C28" s="252"/>
      <c r="D28" s="230"/>
      <c r="E28" s="58"/>
      <c r="F28" s="50"/>
    </row>
    <row r="29" spans="1:8">
      <c r="A29" s="253" t="s">
        <v>33</v>
      </c>
      <c r="B29" s="254"/>
      <c r="C29" s="254"/>
      <c r="D29" s="255"/>
      <c r="E29" s="57">
        <f>SUM(E24:E28)</f>
        <v>7713.89</v>
      </c>
    </row>
    <row r="30" spans="1:8" s="5" customFormat="1" ht="25.5" customHeight="1">
      <c r="A30" s="256" t="s">
        <v>34</v>
      </c>
      <c r="B30" s="257"/>
      <c r="C30" s="257"/>
      <c r="D30" s="258"/>
      <c r="E30" s="57">
        <f>SUM(E29:E29)</f>
        <v>7713.89</v>
      </c>
    </row>
    <row r="31" spans="1:8" s="5" customFormat="1" ht="25.5" customHeight="1">
      <c r="A31" s="219" t="s">
        <v>35</v>
      </c>
      <c r="B31" s="220"/>
      <c r="C31" s="220"/>
      <c r="D31" s="220"/>
      <c r="E31" s="221"/>
    </row>
    <row r="32" spans="1:8" s="5" customFormat="1" ht="25.5" customHeight="1">
      <c r="A32" s="13"/>
      <c r="B32" s="259" t="s">
        <v>36</v>
      </c>
      <c r="C32" s="259"/>
      <c r="D32" s="259"/>
      <c r="E32" s="260"/>
    </row>
    <row r="33" spans="1:7" s="5" customFormat="1" ht="25.5" customHeight="1">
      <c r="A33" s="48" t="s">
        <v>37</v>
      </c>
      <c r="B33" s="222" t="s">
        <v>38</v>
      </c>
      <c r="C33" s="223"/>
      <c r="D33" s="224"/>
      <c r="E33" s="47" t="s">
        <v>17</v>
      </c>
      <c r="G33" s="14"/>
    </row>
    <row r="34" spans="1:7" s="5" customFormat="1" ht="25.5" customHeight="1">
      <c r="A34" s="15" t="s">
        <v>2</v>
      </c>
      <c r="B34" s="16" t="s">
        <v>116</v>
      </c>
      <c r="C34" s="17"/>
      <c r="D34" s="62">
        <f>(1/12)</f>
        <v>8.3333000000000004E-2</v>
      </c>
      <c r="E34" s="57">
        <f>TRUNC($E$30*D34,2)</f>
        <v>642.82000000000005</v>
      </c>
    </row>
    <row r="35" spans="1:7" s="5" customFormat="1" ht="25.5" customHeight="1">
      <c r="A35" s="15" t="s">
        <v>4</v>
      </c>
      <c r="B35" s="238" t="s">
        <v>115</v>
      </c>
      <c r="C35" s="239"/>
      <c r="D35" s="60">
        <v>0.121</v>
      </c>
      <c r="E35" s="57">
        <f>TRUNC($E$30*D35,2)</f>
        <v>933.38</v>
      </c>
    </row>
    <row r="36" spans="1:7" s="5" customFormat="1" ht="25.5" customHeight="1">
      <c r="A36" s="240" t="s">
        <v>33</v>
      </c>
      <c r="B36" s="241"/>
      <c r="C36" s="242"/>
      <c r="D36" s="61">
        <f>SUM(D34:D35)</f>
        <v>0.20433000000000001</v>
      </c>
      <c r="E36" s="57">
        <f>SUM(E34:E35)</f>
        <v>1576.2</v>
      </c>
    </row>
    <row r="37" spans="1:7" s="5" customFormat="1" ht="25.5" customHeight="1" thickBot="1">
      <c r="A37" s="243" t="s">
        <v>39</v>
      </c>
      <c r="B37" s="244"/>
      <c r="C37" s="244"/>
      <c r="D37" s="245"/>
      <c r="E37" s="63">
        <f>SUM(E36:E36)</f>
        <v>1576.2</v>
      </c>
    </row>
    <row r="38" spans="1:7" s="5" customFormat="1" ht="25.5" customHeight="1" thickTop="1" thickBot="1">
      <c r="A38" s="246" t="s">
        <v>40</v>
      </c>
      <c r="B38" s="246"/>
      <c r="C38" s="247"/>
      <c r="D38" s="97" t="s">
        <v>41</v>
      </c>
      <c r="E38" s="66">
        <f>E30</f>
        <v>7713.89</v>
      </c>
    </row>
    <row r="39" spans="1:7" s="5" customFormat="1" ht="22.5" customHeight="1" thickTop="1" thickBot="1">
      <c r="A39" s="248"/>
      <c r="B39" s="248"/>
      <c r="C39" s="249"/>
      <c r="D39" s="97" t="s">
        <v>42</v>
      </c>
      <c r="E39" s="67">
        <f>E37</f>
        <v>1576.2</v>
      </c>
    </row>
    <row r="40" spans="1:7" s="5" customFormat="1" ht="22.5" customHeight="1" thickTop="1">
      <c r="A40" s="248"/>
      <c r="B40" s="248"/>
      <c r="C40" s="249"/>
      <c r="D40" s="65" t="s">
        <v>33</v>
      </c>
      <c r="E40" s="68">
        <f>SUM(E38:E39)</f>
        <v>9290.09</v>
      </c>
    </row>
    <row r="41" spans="1:7" s="5" customFormat="1" ht="42" customHeight="1">
      <c r="A41" s="250" t="s">
        <v>117</v>
      </c>
      <c r="B41" s="251"/>
      <c r="C41" s="251"/>
      <c r="D41" s="251"/>
      <c r="E41" s="251"/>
      <c r="F41" s="18"/>
    </row>
    <row r="42" spans="1:7" s="5" customFormat="1" ht="22.5" customHeight="1">
      <c r="A42" s="48" t="s">
        <v>43</v>
      </c>
      <c r="B42" s="222" t="s">
        <v>44</v>
      </c>
      <c r="C42" s="223"/>
      <c r="D42" s="224"/>
      <c r="E42" s="47" t="s">
        <v>17</v>
      </c>
      <c r="F42" s="18"/>
    </row>
    <row r="43" spans="1:7" s="5" customFormat="1" ht="22.5" customHeight="1">
      <c r="A43" s="1" t="s">
        <v>2</v>
      </c>
      <c r="B43" s="261" t="s">
        <v>13</v>
      </c>
      <c r="C43" s="262"/>
      <c r="D43" s="20">
        <v>0.2</v>
      </c>
      <c r="E43" s="57">
        <f t="shared" ref="E43:E50" si="0">TRUNC($E$40*D43,2)</f>
        <v>1858.01</v>
      </c>
      <c r="F43" s="18"/>
    </row>
    <row r="44" spans="1:7" s="5" customFormat="1" ht="22.5" customHeight="1">
      <c r="A44" s="1" t="s">
        <v>4</v>
      </c>
      <c r="B44" s="261" t="s">
        <v>45</v>
      </c>
      <c r="C44" s="262"/>
      <c r="D44" s="74">
        <v>2.5000000000000001E-2</v>
      </c>
      <c r="E44" s="57">
        <f t="shared" si="0"/>
        <v>232.25</v>
      </c>
      <c r="F44" s="19"/>
    </row>
    <row r="45" spans="1:7" s="5" customFormat="1" ht="22.5" customHeight="1">
      <c r="A45" s="100" t="s">
        <v>6</v>
      </c>
      <c r="B45" s="269" t="s">
        <v>107</v>
      </c>
      <c r="C45" s="270"/>
      <c r="D45" s="133">
        <f>POSTOS!M7</f>
        <v>0.02</v>
      </c>
      <c r="E45" s="57">
        <f t="shared" si="0"/>
        <v>185.8</v>
      </c>
    </row>
    <row r="46" spans="1:7" s="5" customFormat="1" ht="22.5" customHeight="1">
      <c r="A46" s="1" t="s">
        <v>8</v>
      </c>
      <c r="B46" s="261" t="s">
        <v>46</v>
      </c>
      <c r="C46" s="262"/>
      <c r="D46" s="74">
        <v>1.4999999999999999E-2</v>
      </c>
      <c r="E46" s="57">
        <f t="shared" si="0"/>
        <v>139.35</v>
      </c>
      <c r="F46" s="18"/>
    </row>
    <row r="47" spans="1:7" s="5" customFormat="1" ht="22.5" customHeight="1">
      <c r="A47" s="1" t="s">
        <v>29</v>
      </c>
      <c r="B47" s="261" t="s">
        <v>47</v>
      </c>
      <c r="C47" s="262"/>
      <c r="D47" s="74">
        <v>0.01</v>
      </c>
      <c r="E47" s="57">
        <f t="shared" si="0"/>
        <v>92.9</v>
      </c>
      <c r="F47" s="21"/>
    </row>
    <row r="48" spans="1:7" s="5" customFormat="1" ht="22.5" customHeight="1">
      <c r="A48" s="1" t="s">
        <v>31</v>
      </c>
      <c r="B48" s="261" t="s">
        <v>48</v>
      </c>
      <c r="C48" s="262"/>
      <c r="D48" s="74">
        <v>6.0000000000000001E-3</v>
      </c>
      <c r="E48" s="57">
        <f t="shared" si="0"/>
        <v>55.74</v>
      </c>
    </row>
    <row r="49" spans="1:5" s="5" customFormat="1" ht="22.5" customHeight="1">
      <c r="A49" s="1" t="s">
        <v>32</v>
      </c>
      <c r="B49" s="261" t="s">
        <v>49</v>
      </c>
      <c r="C49" s="262"/>
      <c r="D49" s="74">
        <v>2E-3</v>
      </c>
      <c r="E49" s="57">
        <f t="shared" si="0"/>
        <v>18.579999999999998</v>
      </c>
    </row>
    <row r="50" spans="1:5" s="5" customFormat="1" ht="22.5" customHeight="1">
      <c r="A50" s="1" t="s">
        <v>50</v>
      </c>
      <c r="B50" s="261" t="s">
        <v>51</v>
      </c>
      <c r="C50" s="262"/>
      <c r="D50" s="74">
        <v>0.08</v>
      </c>
      <c r="E50" s="57">
        <f t="shared" si="0"/>
        <v>743.2</v>
      </c>
    </row>
    <row r="51" spans="1:5" s="5" customFormat="1" ht="22.5" customHeight="1">
      <c r="A51" s="263" t="s">
        <v>33</v>
      </c>
      <c r="B51" s="264"/>
      <c r="C51" s="265"/>
      <c r="D51" s="69">
        <f>SUM(D43:D50)</f>
        <v>0.35799999999999998</v>
      </c>
      <c r="E51" s="70">
        <f>SUM(E43:E50)</f>
        <v>3325.83</v>
      </c>
    </row>
    <row r="52" spans="1:5" s="5" customFormat="1" ht="25.5" customHeight="1">
      <c r="A52" s="13"/>
      <c r="B52" s="259" t="s">
        <v>112</v>
      </c>
      <c r="C52" s="259"/>
      <c r="D52" s="259"/>
      <c r="E52" s="260"/>
    </row>
    <row r="53" spans="1:5" ht="25.5" customHeight="1">
      <c r="A53" s="48" t="s">
        <v>52</v>
      </c>
      <c r="B53" s="222" t="s">
        <v>53</v>
      </c>
      <c r="C53" s="223"/>
      <c r="D53" s="224"/>
      <c r="E53" s="47" t="s">
        <v>17</v>
      </c>
    </row>
    <row r="54" spans="1:5" ht="25.5" customHeight="1">
      <c r="A54" s="1" t="s">
        <v>2</v>
      </c>
      <c r="B54" s="266" t="s">
        <v>173</v>
      </c>
      <c r="C54" s="267"/>
      <c r="D54" s="268"/>
      <c r="E54" s="57">
        <v>0</v>
      </c>
    </row>
    <row r="55" spans="1:5" ht="25.5" customHeight="1">
      <c r="A55" s="1" t="s">
        <v>4</v>
      </c>
      <c r="B55" s="266" t="s">
        <v>251</v>
      </c>
      <c r="C55" s="267"/>
      <c r="D55" s="268"/>
      <c r="E55" s="145">
        <f>'VL. Refeição + Alimentação'!H4</f>
        <v>1003.2</v>
      </c>
    </row>
    <row r="56" spans="1:5" ht="25.5" customHeight="1">
      <c r="A56" s="1" t="s">
        <v>6</v>
      </c>
      <c r="B56" s="266" t="s">
        <v>188</v>
      </c>
      <c r="C56" s="267"/>
      <c r="D56" s="268"/>
      <c r="E56" s="145">
        <v>0</v>
      </c>
    </row>
    <row r="57" spans="1:5" ht="25.5" customHeight="1">
      <c r="A57" s="1" t="s">
        <v>8</v>
      </c>
      <c r="B57" s="266" t="s">
        <v>247</v>
      </c>
      <c r="C57" s="267"/>
      <c r="D57" s="268"/>
      <c r="E57" s="145">
        <v>270</v>
      </c>
    </row>
    <row r="58" spans="1:5" ht="25.5" customHeight="1">
      <c r="A58" s="1" t="s">
        <v>29</v>
      </c>
      <c r="B58" s="266" t="s">
        <v>248</v>
      </c>
      <c r="C58" s="267"/>
      <c r="D58" s="268"/>
      <c r="E58" s="145">
        <v>4.9400000000000004</v>
      </c>
    </row>
    <row r="59" spans="1:5" ht="31.5" customHeight="1">
      <c r="A59" s="1" t="s">
        <v>31</v>
      </c>
      <c r="B59" s="266" t="s">
        <v>230</v>
      </c>
      <c r="C59" s="267"/>
      <c r="D59" s="268"/>
      <c r="E59" s="146">
        <f>(POSTOS!H10)*(1.25%)</f>
        <v>96.42</v>
      </c>
    </row>
    <row r="60" spans="1:5" ht="27" customHeight="1">
      <c r="A60" s="1" t="s">
        <v>32</v>
      </c>
      <c r="B60" s="266" t="s">
        <v>249</v>
      </c>
      <c r="C60" s="267"/>
      <c r="D60" s="268"/>
      <c r="E60" s="146">
        <v>588</v>
      </c>
    </row>
    <row r="61" spans="1:5" ht="25.5" customHeight="1">
      <c r="A61" s="1" t="s">
        <v>50</v>
      </c>
      <c r="B61" s="266" t="s">
        <v>250</v>
      </c>
      <c r="C61" s="267"/>
      <c r="D61" s="152">
        <v>0.02</v>
      </c>
      <c r="E61" s="57">
        <f>(POSTOS!H10)*(2%)</f>
        <v>154.28</v>
      </c>
    </row>
    <row r="62" spans="1:5" s="5" customFormat="1" ht="25.5" customHeight="1">
      <c r="A62" s="240" t="s">
        <v>54</v>
      </c>
      <c r="B62" s="241"/>
      <c r="C62" s="241"/>
      <c r="D62" s="242"/>
      <c r="E62" s="70">
        <f>SUM(E54:E61)</f>
        <v>2116.84</v>
      </c>
    </row>
    <row r="63" spans="1:5" s="5" customFormat="1" ht="25.5" customHeight="1">
      <c r="A63" s="271" t="s">
        <v>55</v>
      </c>
      <c r="B63" s="271"/>
      <c r="C63" s="271"/>
      <c r="D63" s="271"/>
      <c r="E63" s="272"/>
    </row>
    <row r="64" spans="1:5" s="5" customFormat="1" ht="25.5" customHeight="1">
      <c r="A64" s="22">
        <v>2</v>
      </c>
      <c r="B64" s="273" t="s">
        <v>56</v>
      </c>
      <c r="C64" s="274"/>
      <c r="D64" s="275"/>
      <c r="E64" s="71" t="s">
        <v>17</v>
      </c>
    </row>
    <row r="65" spans="1:8" s="5" customFormat="1" ht="25.5" customHeight="1">
      <c r="A65" s="22" t="s">
        <v>37</v>
      </c>
      <c r="B65" s="51" t="s">
        <v>38</v>
      </c>
      <c r="C65" s="52"/>
      <c r="D65" s="53"/>
      <c r="E65" s="72">
        <f>E37</f>
        <v>1576.2</v>
      </c>
    </row>
    <row r="66" spans="1:8" s="5" customFormat="1" ht="25.5" customHeight="1">
      <c r="A66" s="22" t="s">
        <v>43</v>
      </c>
      <c r="B66" s="51" t="s">
        <v>44</v>
      </c>
      <c r="C66" s="52"/>
      <c r="D66" s="53"/>
      <c r="E66" s="72">
        <f>E51</f>
        <v>3325.83</v>
      </c>
    </row>
    <row r="67" spans="1:8" s="5" customFormat="1" ht="25.5" customHeight="1">
      <c r="A67" s="22" t="s">
        <v>52</v>
      </c>
      <c r="B67" s="51" t="s">
        <v>53</v>
      </c>
      <c r="C67" s="52"/>
      <c r="D67" s="53"/>
      <c r="E67" s="72">
        <f>E62</f>
        <v>2116.84</v>
      </c>
    </row>
    <row r="68" spans="1:8" s="5" customFormat="1" ht="25.5" customHeight="1">
      <c r="A68" s="276" t="s">
        <v>33</v>
      </c>
      <c r="B68" s="277"/>
      <c r="C68" s="277"/>
      <c r="D68" s="278"/>
      <c r="E68" s="73">
        <f>SUM(E65:E67)</f>
        <v>7018.87</v>
      </c>
    </row>
    <row r="69" spans="1:8" s="5" customFormat="1" ht="25.5" customHeight="1">
      <c r="A69" s="279" t="s">
        <v>57</v>
      </c>
      <c r="B69" s="279"/>
      <c r="C69" s="279"/>
      <c r="D69" s="279"/>
      <c r="E69" s="279"/>
      <c r="H69" s="24"/>
    </row>
    <row r="70" spans="1:8" s="5" customFormat="1" ht="25.5" customHeight="1">
      <c r="A70" s="31">
        <v>3</v>
      </c>
      <c r="B70" s="222" t="s">
        <v>58</v>
      </c>
      <c r="C70" s="280"/>
      <c r="D70" s="281"/>
      <c r="E70" s="47" t="s">
        <v>17</v>
      </c>
      <c r="H70" s="25"/>
    </row>
    <row r="71" spans="1:8" s="5" customFormat="1" ht="25.5" customHeight="1">
      <c r="A71" s="1" t="s">
        <v>2</v>
      </c>
      <c r="B71" s="266" t="s">
        <v>59</v>
      </c>
      <c r="C71" s="268"/>
      <c r="D71" s="106">
        <f>((1/12)*5%)</f>
        <v>4.1669999999999997E-3</v>
      </c>
      <c r="E71" s="75">
        <f>TRUNC(($E$30+$E$68)*D71,2)</f>
        <v>61.39</v>
      </c>
    </row>
    <row r="72" spans="1:8" s="5" customFormat="1" ht="25.5" customHeight="1">
      <c r="A72" s="1" t="s">
        <v>4</v>
      </c>
      <c r="B72" s="266" t="s">
        <v>108</v>
      </c>
      <c r="C72" s="268"/>
      <c r="D72" s="99">
        <f>+D50</f>
        <v>0.08</v>
      </c>
      <c r="E72" s="75">
        <f>TRUNC(+E71*D72,2)</f>
        <v>4.91</v>
      </c>
    </row>
    <row r="73" spans="1:8" s="5" customFormat="1" ht="25.5" customHeight="1">
      <c r="A73" s="1" t="s">
        <v>6</v>
      </c>
      <c r="B73" s="266" t="s">
        <v>118</v>
      </c>
      <c r="C73" s="268"/>
      <c r="D73" s="106">
        <v>0.02</v>
      </c>
      <c r="E73" s="75">
        <f>TRUNC(($E$30)*D73,2)</f>
        <v>154.27000000000001</v>
      </c>
    </row>
    <row r="74" spans="1:8" s="5" customFormat="1" ht="25.5" customHeight="1">
      <c r="A74" s="1" t="s">
        <v>8</v>
      </c>
      <c r="B74" s="293" t="s">
        <v>60</v>
      </c>
      <c r="C74" s="294"/>
      <c r="D74" s="99">
        <f>((7/30)/12)*100%</f>
        <v>1.9439999999999999E-2</v>
      </c>
      <c r="E74" s="75">
        <f>TRUNC(($E$30+$E$68)*D74,2)</f>
        <v>286.39999999999998</v>
      </c>
    </row>
    <row r="75" spans="1:8" s="5" customFormat="1" ht="38.25" customHeight="1">
      <c r="A75" s="1" t="s">
        <v>29</v>
      </c>
      <c r="B75" s="266" t="s">
        <v>97</v>
      </c>
      <c r="C75" s="268"/>
      <c r="D75" s="99">
        <f>+D51</f>
        <v>0.35799999999999998</v>
      </c>
      <c r="E75" s="75">
        <f>TRUNC(+E74*D75,2)</f>
        <v>102.53</v>
      </c>
    </row>
    <row r="76" spans="1:8" s="5" customFormat="1" ht="25.5" customHeight="1">
      <c r="A76" s="1" t="s">
        <v>31</v>
      </c>
      <c r="B76" s="295" t="s">
        <v>119</v>
      </c>
      <c r="C76" s="296"/>
      <c r="D76" s="107">
        <v>0.02</v>
      </c>
      <c r="E76" s="75">
        <f>TRUNC(($E$30)*D76,2)</f>
        <v>154.27000000000001</v>
      </c>
    </row>
    <row r="77" spans="1:8" s="5" customFormat="1" ht="16.149999999999999" customHeight="1" thickBot="1">
      <c r="A77" s="282" t="s">
        <v>33</v>
      </c>
      <c r="B77" s="283"/>
      <c r="C77" s="283"/>
      <c r="D77" s="284"/>
      <c r="E77" s="76">
        <f>SUM(E71:E76)</f>
        <v>763.77</v>
      </c>
    </row>
    <row r="78" spans="1:8" s="5" customFormat="1" ht="22.5" customHeight="1" thickTop="1" thickBot="1">
      <c r="A78" s="285" t="s">
        <v>61</v>
      </c>
      <c r="B78" s="285"/>
      <c r="C78" s="285"/>
      <c r="D78" s="97" t="s">
        <v>41</v>
      </c>
      <c r="E78" s="64">
        <f>E30</f>
        <v>7713.89</v>
      </c>
    </row>
    <row r="79" spans="1:8" s="5" customFormat="1" ht="22.5" customHeight="1" thickTop="1" thickBot="1">
      <c r="A79" s="285"/>
      <c r="B79" s="285"/>
      <c r="C79" s="285"/>
      <c r="D79" s="97" t="s">
        <v>62</v>
      </c>
      <c r="E79" s="64">
        <f>E68</f>
        <v>7018.87</v>
      </c>
    </row>
    <row r="80" spans="1:8" s="5" customFormat="1" ht="22.5" customHeight="1" thickTop="1" thickBot="1">
      <c r="A80" s="285"/>
      <c r="B80" s="285"/>
      <c r="C80" s="285"/>
      <c r="D80" s="97" t="s">
        <v>63</v>
      </c>
      <c r="E80" s="64">
        <f>E77</f>
        <v>763.77</v>
      </c>
    </row>
    <row r="81" spans="1:5" s="5" customFormat="1" ht="23.25" customHeight="1" thickTop="1" thickBot="1">
      <c r="A81" s="285"/>
      <c r="B81" s="285"/>
      <c r="C81" s="285"/>
      <c r="D81" s="27" t="s">
        <v>54</v>
      </c>
      <c r="E81" s="64">
        <f>SUM(E78:E80)</f>
        <v>15496.53</v>
      </c>
    </row>
    <row r="82" spans="1:5" s="5" customFormat="1" ht="23.25" customHeight="1" thickTop="1">
      <c r="A82" s="219" t="s">
        <v>64</v>
      </c>
      <c r="B82" s="220"/>
      <c r="C82" s="220"/>
      <c r="D82" s="221"/>
      <c r="E82" s="98" t="s">
        <v>24</v>
      </c>
    </row>
    <row r="83" spans="1:5" s="5" customFormat="1" ht="26.25" customHeight="1">
      <c r="A83" s="286" t="s">
        <v>109</v>
      </c>
      <c r="B83" s="287"/>
      <c r="C83" s="287"/>
      <c r="D83" s="287"/>
      <c r="E83" s="288"/>
    </row>
    <row r="84" spans="1:5" s="5" customFormat="1" ht="26.25" customHeight="1">
      <c r="A84" s="48" t="s">
        <v>65</v>
      </c>
      <c r="B84" s="289" t="s">
        <v>98</v>
      </c>
      <c r="C84" s="290"/>
      <c r="D84" s="291"/>
      <c r="E84" s="47" t="s">
        <v>17</v>
      </c>
    </row>
    <row r="85" spans="1:5" s="5" customFormat="1" ht="26.25" customHeight="1">
      <c r="A85" s="28" t="s">
        <v>2</v>
      </c>
      <c r="B85" s="292" t="s">
        <v>99</v>
      </c>
      <c r="C85" s="292"/>
      <c r="D85" s="99">
        <v>9.2599999999999991E-3</v>
      </c>
      <c r="E85" s="75">
        <f>TRUNC(+D85*$E$81,2)</f>
        <v>143.49</v>
      </c>
    </row>
    <row r="86" spans="1:5" s="5" customFormat="1" ht="26.25" customHeight="1">
      <c r="A86" s="29" t="s">
        <v>4</v>
      </c>
      <c r="B86" s="292" t="s">
        <v>100</v>
      </c>
      <c r="C86" s="292"/>
      <c r="D86" s="107">
        <f>((2/30)/12)</f>
        <v>5.5599999999999998E-3</v>
      </c>
      <c r="E86" s="75">
        <f>TRUNC(+D86*$E$81,2)</f>
        <v>86.16</v>
      </c>
    </row>
    <row r="87" spans="1:5" s="5" customFormat="1" ht="26.25" customHeight="1">
      <c r="A87" s="29" t="s">
        <v>6</v>
      </c>
      <c r="B87" s="292" t="s">
        <v>101</v>
      </c>
      <c r="C87" s="292"/>
      <c r="D87" s="99">
        <f>((5/30)/12)*0.02</f>
        <v>2.7999999999999998E-4</v>
      </c>
      <c r="E87" s="75">
        <f>TRUNC(+D87*$E$81,2)</f>
        <v>4.33</v>
      </c>
    </row>
    <row r="88" spans="1:5" s="5" customFormat="1" ht="26.25" customHeight="1">
      <c r="A88" s="29" t="s">
        <v>8</v>
      </c>
      <c r="B88" s="292" t="s">
        <v>102</v>
      </c>
      <c r="C88" s="292"/>
      <c r="D88" s="99">
        <f>((15/30)/12)*0.08</f>
        <v>3.3300000000000001E-3</v>
      </c>
      <c r="E88" s="75">
        <f>TRUNC(+D88*$E$81,2)</f>
        <v>51.6</v>
      </c>
    </row>
    <row r="89" spans="1:5" s="5" customFormat="1" ht="26.25" customHeight="1">
      <c r="A89" s="29" t="s">
        <v>29</v>
      </c>
      <c r="B89" s="292" t="s">
        <v>103</v>
      </c>
      <c r="C89" s="292"/>
      <c r="D89" s="108">
        <f>(4/12)/12*0.02*100/100</f>
        <v>5.5999999999999995E-4</v>
      </c>
      <c r="E89" s="75">
        <f t="shared" ref="E89:E90" si="1">TRUNC(+D89*$E$81,2)</f>
        <v>8.67</v>
      </c>
    </row>
    <row r="90" spans="1:5" s="5" customFormat="1" ht="26.25" customHeight="1">
      <c r="A90" s="29" t="s">
        <v>31</v>
      </c>
      <c r="B90" s="292" t="s">
        <v>104</v>
      </c>
      <c r="C90" s="292"/>
      <c r="D90" s="99">
        <v>0</v>
      </c>
      <c r="E90" s="75">
        <f t="shared" si="1"/>
        <v>0</v>
      </c>
    </row>
    <row r="91" spans="1:5" s="5" customFormat="1" ht="26.25" customHeight="1">
      <c r="A91" s="256" t="s">
        <v>33</v>
      </c>
      <c r="B91" s="257"/>
      <c r="C91" s="258"/>
      <c r="D91" s="77"/>
      <c r="E91" s="70">
        <f>SUM(E85:E90)</f>
        <v>294.25</v>
      </c>
    </row>
    <row r="92" spans="1:5" s="5" customFormat="1" ht="23.25" customHeight="1">
      <c r="A92" s="297" t="s">
        <v>120</v>
      </c>
      <c r="B92" s="298"/>
      <c r="C92" s="298"/>
      <c r="D92" s="298"/>
      <c r="E92" s="299"/>
    </row>
    <row r="93" spans="1:5" s="5" customFormat="1" ht="23.25" customHeight="1">
      <c r="A93" s="48" t="s">
        <v>66</v>
      </c>
      <c r="B93" s="289" t="s">
        <v>110</v>
      </c>
      <c r="C93" s="290"/>
      <c r="D93" s="291"/>
      <c r="E93" s="47" t="s">
        <v>17</v>
      </c>
    </row>
    <row r="94" spans="1:5" s="5" customFormat="1" ht="59.25" customHeight="1">
      <c r="A94" s="30" t="s">
        <v>2</v>
      </c>
      <c r="B94" s="266" t="s">
        <v>111</v>
      </c>
      <c r="C94" s="268"/>
      <c r="D94" s="20"/>
      <c r="E94" s="78">
        <v>0</v>
      </c>
    </row>
    <row r="95" spans="1:5" s="5" customFormat="1" ht="15.6" customHeight="1">
      <c r="A95" s="256" t="s">
        <v>33</v>
      </c>
      <c r="B95" s="257"/>
      <c r="C95" s="258"/>
      <c r="D95" s="77"/>
      <c r="E95" s="70">
        <f>SUM(E94)</f>
        <v>0</v>
      </c>
    </row>
    <row r="96" spans="1:5" s="5" customFormat="1" ht="20.25" customHeight="1">
      <c r="A96" s="300" t="s">
        <v>67</v>
      </c>
      <c r="B96" s="300"/>
      <c r="C96" s="300"/>
      <c r="D96" s="300"/>
      <c r="E96" s="300"/>
    </row>
    <row r="97" spans="1:5" s="5" customFormat="1">
      <c r="A97" s="22">
        <v>4</v>
      </c>
      <c r="B97" s="273" t="s">
        <v>68</v>
      </c>
      <c r="C97" s="274"/>
      <c r="D97" s="275"/>
      <c r="E97" s="23" t="s">
        <v>17</v>
      </c>
    </row>
    <row r="98" spans="1:5" s="5" customFormat="1" ht="31.15" customHeight="1">
      <c r="A98" s="22" t="s">
        <v>65</v>
      </c>
      <c r="B98" s="51" t="s">
        <v>98</v>
      </c>
      <c r="C98" s="52"/>
      <c r="D98" s="53"/>
      <c r="E98" s="72">
        <f>+E91</f>
        <v>294.25</v>
      </c>
    </row>
    <row r="99" spans="1:5" s="5" customFormat="1">
      <c r="A99" s="22" t="s">
        <v>66</v>
      </c>
      <c r="B99" s="51" t="s">
        <v>110</v>
      </c>
      <c r="C99" s="52"/>
      <c r="D99" s="53"/>
      <c r="E99" s="70">
        <f>+E95</f>
        <v>0</v>
      </c>
    </row>
    <row r="100" spans="1:5" s="5" customFormat="1" ht="15" customHeight="1">
      <c r="A100" s="54"/>
      <c r="B100" s="277" t="s">
        <v>33</v>
      </c>
      <c r="C100" s="277"/>
      <c r="D100" s="278"/>
      <c r="E100" s="73">
        <f>SUM(E98:E99)</f>
        <v>294.25</v>
      </c>
    </row>
    <row r="101" spans="1:5" s="5" customFormat="1" ht="25.5" customHeight="1" thickBot="1">
      <c r="A101" s="256" t="s">
        <v>69</v>
      </c>
      <c r="B101" s="257"/>
      <c r="C101" s="257"/>
      <c r="D101" s="258"/>
      <c r="E101" s="70">
        <f>SUM(E100:E100)</f>
        <v>294.25</v>
      </c>
    </row>
    <row r="102" spans="1:5" s="5" customFormat="1" ht="22.5" customHeight="1" thickTop="1" thickBot="1">
      <c r="A102" s="285" t="s">
        <v>70</v>
      </c>
      <c r="B102" s="285"/>
      <c r="C102" s="285"/>
      <c r="D102" s="97" t="s">
        <v>41</v>
      </c>
      <c r="E102" s="64">
        <f>E30</f>
        <v>7713.89</v>
      </c>
    </row>
    <row r="103" spans="1:5" s="5" customFormat="1" ht="22.5" customHeight="1" thickTop="1" thickBot="1">
      <c r="A103" s="285"/>
      <c r="B103" s="285"/>
      <c r="C103" s="285"/>
      <c r="D103" s="97" t="s">
        <v>62</v>
      </c>
      <c r="E103" s="64">
        <f>E68</f>
        <v>7018.87</v>
      </c>
    </row>
    <row r="104" spans="1:5" s="5" customFormat="1" ht="22.5" customHeight="1" thickTop="1" thickBot="1">
      <c r="A104" s="285"/>
      <c r="B104" s="285"/>
      <c r="C104" s="285"/>
      <c r="D104" s="97" t="s">
        <v>63</v>
      </c>
      <c r="E104" s="64">
        <f>E77</f>
        <v>763.77</v>
      </c>
    </row>
    <row r="105" spans="1:5" s="5" customFormat="1" ht="22.5" customHeight="1" thickTop="1" thickBot="1">
      <c r="A105" s="285"/>
      <c r="B105" s="285"/>
      <c r="C105" s="285"/>
      <c r="D105" s="97" t="s">
        <v>71</v>
      </c>
      <c r="E105" s="64">
        <f>E101</f>
        <v>294.25</v>
      </c>
    </row>
    <row r="106" spans="1:5" s="5" customFormat="1" ht="22.5" customHeight="1" thickTop="1" thickBot="1">
      <c r="A106" s="285"/>
      <c r="B106" s="285"/>
      <c r="C106" s="285"/>
      <c r="D106" s="27" t="s">
        <v>54</v>
      </c>
      <c r="E106" s="64">
        <f>SUM(E102:E105)</f>
        <v>15790.78</v>
      </c>
    </row>
    <row r="107" spans="1:5" s="5" customFormat="1" ht="13.5" thickTop="1">
      <c r="A107" s="219" t="s">
        <v>72</v>
      </c>
      <c r="B107" s="220"/>
      <c r="C107" s="220" t="s">
        <v>73</v>
      </c>
      <c r="D107" s="221" t="s">
        <v>74</v>
      </c>
      <c r="E107" s="59"/>
    </row>
    <row r="108" spans="1:5" s="5" customFormat="1">
      <c r="A108" s="48">
        <v>6</v>
      </c>
      <c r="B108" s="222" t="s">
        <v>75</v>
      </c>
      <c r="C108" s="223"/>
      <c r="D108" s="224"/>
      <c r="E108" s="47" t="s">
        <v>17</v>
      </c>
    </row>
    <row r="109" spans="1:5" s="5" customFormat="1" ht="31.15" customHeight="1">
      <c r="A109" s="101" t="s">
        <v>2</v>
      </c>
      <c r="B109" s="102" t="s">
        <v>76</v>
      </c>
      <c r="C109" s="301">
        <f>POSTOS!N7</f>
        <v>0.03</v>
      </c>
      <c r="D109" s="302"/>
      <c r="E109" s="57">
        <v>0</v>
      </c>
    </row>
    <row r="110" spans="1:5" s="5" customFormat="1" ht="31.9" customHeight="1" thickBot="1">
      <c r="A110" s="101" t="s">
        <v>4</v>
      </c>
      <c r="B110" s="102" t="s">
        <v>77</v>
      </c>
      <c r="C110" s="303">
        <f>POSTOS!O7</f>
        <v>6.7900000000000002E-2</v>
      </c>
      <c r="D110" s="304"/>
      <c r="E110" s="57">
        <v>0</v>
      </c>
    </row>
    <row r="111" spans="1:5" s="5" customFormat="1" ht="27" customHeight="1" thickBot="1">
      <c r="A111" s="32"/>
      <c r="B111" s="55" t="s">
        <v>78</v>
      </c>
      <c r="C111" s="307" t="s">
        <v>79</v>
      </c>
      <c r="D111" s="308"/>
      <c r="E111" s="89">
        <f>SUM(E109:E110,E106)</f>
        <v>15790.78</v>
      </c>
    </row>
    <row r="112" spans="1:5" s="5" customFormat="1" ht="13.5" thickBot="1">
      <c r="A112" s="33" t="s">
        <v>6</v>
      </c>
      <c r="B112" s="96" t="s">
        <v>80</v>
      </c>
      <c r="C112" s="79">
        <f>(D119*100)</f>
        <v>11.75</v>
      </c>
      <c r="D112" s="80">
        <f>+(100-C112)/100</f>
        <v>0.88249999999999995</v>
      </c>
      <c r="E112" s="90">
        <f>E111/D112</f>
        <v>17893.240000000002</v>
      </c>
    </row>
    <row r="113" spans="1:5" s="5" customFormat="1" ht="15.6" customHeight="1">
      <c r="A113" s="34"/>
      <c r="B113" s="35" t="s">
        <v>81</v>
      </c>
      <c r="C113" s="81"/>
      <c r="D113" s="82"/>
      <c r="E113" s="26"/>
    </row>
    <row r="114" spans="1:5" s="5" customFormat="1">
      <c r="A114" s="34"/>
      <c r="B114" s="36" t="s">
        <v>171</v>
      </c>
      <c r="C114" s="83"/>
      <c r="D114" s="134">
        <f>POSTOS!P6</f>
        <v>1.6500000000000001E-2</v>
      </c>
      <c r="E114" s="75">
        <f>+E112*D114</f>
        <v>295.24</v>
      </c>
    </row>
    <row r="115" spans="1:5" s="5" customFormat="1">
      <c r="A115" s="34"/>
      <c r="B115" s="36" t="s">
        <v>166</v>
      </c>
      <c r="C115" s="83"/>
      <c r="D115" s="134">
        <f>POSTOS!Q6</f>
        <v>7.5999999999999998E-2</v>
      </c>
      <c r="E115" s="75">
        <f>+E112*D115</f>
        <v>1359.89</v>
      </c>
    </row>
    <row r="116" spans="1:5" s="5" customFormat="1">
      <c r="A116" s="34"/>
      <c r="B116" s="37" t="s">
        <v>82</v>
      </c>
      <c r="C116" s="84"/>
      <c r="D116" s="85"/>
      <c r="E116" s="75"/>
    </row>
    <row r="117" spans="1:5" s="5" customFormat="1">
      <c r="A117" s="34"/>
      <c r="B117" s="37" t="s">
        <v>83</v>
      </c>
      <c r="C117" s="84"/>
      <c r="D117" s="135"/>
      <c r="E117" s="75"/>
    </row>
    <row r="118" spans="1:5" s="5" customFormat="1">
      <c r="A118" s="34"/>
      <c r="B118" s="38" t="s">
        <v>172</v>
      </c>
      <c r="C118" s="86"/>
      <c r="D118" s="136">
        <f>POSTOS!R7</f>
        <v>2.5000000000000001E-2</v>
      </c>
      <c r="E118" s="91">
        <f>+E112*D118</f>
        <v>447.33</v>
      </c>
    </row>
    <row r="119" spans="1:5" s="5" customFormat="1">
      <c r="A119" s="39"/>
      <c r="B119" s="40" t="s">
        <v>84</v>
      </c>
      <c r="C119" s="87"/>
      <c r="D119" s="88">
        <f>SUM(D114:D118)</f>
        <v>0.11749999999999999</v>
      </c>
      <c r="E119" s="92">
        <f>SUM(E114:E118)</f>
        <v>2102.46</v>
      </c>
    </row>
    <row r="120" spans="1:5" s="5" customFormat="1" ht="15.6" customHeight="1">
      <c r="A120" s="309" t="s">
        <v>85</v>
      </c>
      <c r="B120" s="310"/>
      <c r="C120" s="310"/>
      <c r="D120" s="311"/>
      <c r="E120" s="93">
        <f>E109+E110+E119</f>
        <v>2102.46</v>
      </c>
    </row>
    <row r="121" spans="1:5" s="5" customFormat="1" ht="25.5" customHeight="1">
      <c r="A121" s="256" t="s">
        <v>86</v>
      </c>
      <c r="B121" s="257"/>
      <c r="C121" s="257"/>
      <c r="D121" s="258"/>
      <c r="E121" s="70">
        <f>SUM(E120:E120)</f>
        <v>2102.46</v>
      </c>
    </row>
    <row r="122" spans="1:5" s="5" customFormat="1" ht="15.6" customHeight="1">
      <c r="A122" s="256" t="s">
        <v>87</v>
      </c>
      <c r="B122" s="257"/>
      <c r="C122" s="257"/>
      <c r="D122" s="257"/>
      <c r="E122" s="258"/>
    </row>
    <row r="123" spans="1:5" s="5" customFormat="1" ht="15.6" customHeight="1">
      <c r="A123" s="256" t="s">
        <v>88</v>
      </c>
      <c r="B123" s="257"/>
      <c r="C123" s="257"/>
      <c r="D123" s="258"/>
      <c r="E123" s="41" t="s">
        <v>17</v>
      </c>
    </row>
    <row r="124" spans="1:5" s="5" customFormat="1">
      <c r="A124" s="31" t="s">
        <v>2</v>
      </c>
      <c r="B124" s="266" t="s">
        <v>89</v>
      </c>
      <c r="C124" s="267"/>
      <c r="D124" s="268"/>
      <c r="E124" s="75">
        <f>E30</f>
        <v>7713.89</v>
      </c>
    </row>
    <row r="125" spans="1:5" s="5" customFormat="1" ht="15.6" customHeight="1">
      <c r="A125" s="31" t="s">
        <v>4</v>
      </c>
      <c r="B125" s="266" t="s">
        <v>90</v>
      </c>
      <c r="C125" s="267"/>
      <c r="D125" s="268"/>
      <c r="E125" s="75">
        <f>+E68</f>
        <v>7018.87</v>
      </c>
    </row>
    <row r="126" spans="1:5" s="5" customFormat="1">
      <c r="A126" s="31" t="s">
        <v>6</v>
      </c>
      <c r="B126" s="266" t="s">
        <v>91</v>
      </c>
      <c r="C126" s="267"/>
      <c r="D126" s="268"/>
      <c r="E126" s="75">
        <f>+E77</f>
        <v>763.77</v>
      </c>
    </row>
    <row r="127" spans="1:5" s="5" customFormat="1" ht="15.6" customHeight="1">
      <c r="A127" s="31" t="s">
        <v>8</v>
      </c>
      <c r="B127" s="266" t="s">
        <v>92</v>
      </c>
      <c r="C127" s="267"/>
      <c r="D127" s="268"/>
      <c r="E127" s="75">
        <f>+E101</f>
        <v>294.25</v>
      </c>
    </row>
    <row r="128" spans="1:5" s="5" customFormat="1" ht="15.6" customHeight="1">
      <c r="A128" s="263" t="s">
        <v>93</v>
      </c>
      <c r="B128" s="264"/>
      <c r="C128" s="265"/>
      <c r="D128" s="42"/>
      <c r="E128" s="70">
        <f>SUM(E124:E127)</f>
        <v>15790.78</v>
      </c>
    </row>
    <row r="129" spans="1:6" s="5" customFormat="1">
      <c r="A129" s="31" t="s">
        <v>31</v>
      </c>
      <c r="B129" s="266" t="s">
        <v>94</v>
      </c>
      <c r="C129" s="267"/>
      <c r="D129" s="268"/>
      <c r="E129" s="75">
        <f>E121</f>
        <v>2102.46</v>
      </c>
      <c r="F129" s="14"/>
    </row>
    <row r="130" spans="1:6" s="5" customFormat="1" ht="16.149999999999999" customHeight="1">
      <c r="A130" s="306" t="s">
        <v>95</v>
      </c>
      <c r="B130" s="306"/>
      <c r="C130" s="306"/>
      <c r="D130" s="306"/>
      <c r="E130" s="95">
        <f>+E128+E129</f>
        <v>17893.240000000002</v>
      </c>
      <c r="F130" s="56"/>
    </row>
    <row r="131" spans="1:6">
      <c r="A131" s="305"/>
      <c r="B131" s="305"/>
      <c r="C131" s="305"/>
      <c r="D131" s="305"/>
      <c r="E131" s="94"/>
    </row>
  </sheetData>
  <mergeCells count="112">
    <mergeCell ref="A1:E2"/>
    <mergeCell ref="A3:C3"/>
    <mergeCell ref="D3:E3"/>
    <mergeCell ref="A4:C4"/>
    <mergeCell ref="D4:E4"/>
    <mergeCell ref="A5:C5"/>
    <mergeCell ref="D5:E5"/>
    <mergeCell ref="A12:B12"/>
    <mergeCell ref="D12:E12"/>
    <mergeCell ref="A13:B13"/>
    <mergeCell ref="D13:E13"/>
    <mergeCell ref="A14:E14"/>
    <mergeCell ref="A15:E15"/>
    <mergeCell ref="A6:E6"/>
    <mergeCell ref="C7:E7"/>
    <mergeCell ref="C8:E8"/>
    <mergeCell ref="C9:E9"/>
    <mergeCell ref="C10:E10"/>
    <mergeCell ref="A11:E11"/>
    <mergeCell ref="A22:E22"/>
    <mergeCell ref="B23:D23"/>
    <mergeCell ref="C24:D24"/>
    <mergeCell ref="C25:D25"/>
    <mergeCell ref="C26:D26"/>
    <mergeCell ref="C27:D27"/>
    <mergeCell ref="A16:D16"/>
    <mergeCell ref="C17:E17"/>
    <mergeCell ref="C18:E18"/>
    <mergeCell ref="C19:E19"/>
    <mergeCell ref="C20:E20"/>
    <mergeCell ref="C21:E21"/>
    <mergeCell ref="B35:C35"/>
    <mergeCell ref="A36:C36"/>
    <mergeCell ref="A37:D37"/>
    <mergeCell ref="A38:C40"/>
    <mergeCell ref="A41:E41"/>
    <mergeCell ref="B42:D42"/>
    <mergeCell ref="C28:D28"/>
    <mergeCell ref="A29:D29"/>
    <mergeCell ref="A30:D30"/>
    <mergeCell ref="A31:E31"/>
    <mergeCell ref="B32:E32"/>
    <mergeCell ref="B33:D33"/>
    <mergeCell ref="B49:C49"/>
    <mergeCell ref="B50:C50"/>
    <mergeCell ref="A51:C51"/>
    <mergeCell ref="B52:E52"/>
    <mergeCell ref="B53:D53"/>
    <mergeCell ref="B54:D54"/>
    <mergeCell ref="B43:C43"/>
    <mergeCell ref="B44:C44"/>
    <mergeCell ref="B45:C45"/>
    <mergeCell ref="B46:C46"/>
    <mergeCell ref="B47:C47"/>
    <mergeCell ref="B48:C48"/>
    <mergeCell ref="B61:C61"/>
    <mergeCell ref="A62:D62"/>
    <mergeCell ref="A63:E63"/>
    <mergeCell ref="B64:D64"/>
    <mergeCell ref="A68:D68"/>
    <mergeCell ref="A69:E69"/>
    <mergeCell ref="B55:D55"/>
    <mergeCell ref="B56:D56"/>
    <mergeCell ref="B57:D57"/>
    <mergeCell ref="B58:D58"/>
    <mergeCell ref="B59:D59"/>
    <mergeCell ref="B76:C76"/>
    <mergeCell ref="A77:D77"/>
    <mergeCell ref="A78:C81"/>
    <mergeCell ref="A82:D82"/>
    <mergeCell ref="A83:E83"/>
    <mergeCell ref="B84:D84"/>
    <mergeCell ref="B70:D70"/>
    <mergeCell ref="B71:C71"/>
    <mergeCell ref="B72:C72"/>
    <mergeCell ref="B73:C73"/>
    <mergeCell ref="B74:C74"/>
    <mergeCell ref="B75:C75"/>
    <mergeCell ref="B93:D93"/>
    <mergeCell ref="B94:C94"/>
    <mergeCell ref="A95:C95"/>
    <mergeCell ref="A96:E96"/>
    <mergeCell ref="B85:C85"/>
    <mergeCell ref="B86:C86"/>
    <mergeCell ref="B87:C87"/>
    <mergeCell ref="B88:C88"/>
    <mergeCell ref="B89:C89"/>
    <mergeCell ref="B90:C90"/>
    <mergeCell ref="B129:D129"/>
    <mergeCell ref="A130:D130"/>
    <mergeCell ref="A131:D131"/>
    <mergeCell ref="B60:D60"/>
    <mergeCell ref="A123:D123"/>
    <mergeCell ref="B124:D124"/>
    <mergeCell ref="B125:D125"/>
    <mergeCell ref="B126:D126"/>
    <mergeCell ref="B127:D127"/>
    <mergeCell ref="A128:C128"/>
    <mergeCell ref="C109:D109"/>
    <mergeCell ref="C110:D110"/>
    <mergeCell ref="C111:D111"/>
    <mergeCell ref="A120:D120"/>
    <mergeCell ref="A121:D121"/>
    <mergeCell ref="A122:E122"/>
    <mergeCell ref="B97:D97"/>
    <mergeCell ref="B100:D100"/>
    <mergeCell ref="A101:D101"/>
    <mergeCell ref="A102:C106"/>
    <mergeCell ref="A107:D107"/>
    <mergeCell ref="B108:D108"/>
    <mergeCell ref="A91:C91"/>
    <mergeCell ref="A92:E92"/>
  </mergeCells>
  <hyperlinks>
    <hyperlink ref="B74" location="Plan2!A1" display="Aviso prévio trabalhado" xr:uid="{A2BB59A4-4EBF-4703-B4F7-BBE830201CE1}"/>
    <hyperlink ref="B48" r:id="rId1" display="08 - Sebrae 0,3% ou 0,6% - IN nº 03, MPS/SRP/2005, Anexo II e III ver código da Tabela" xr:uid="{B9E90830-6817-4497-B6B0-7E098C0FE566}"/>
  </hyperlinks>
  <pageMargins left="0.511811024" right="0.511811024" top="0.78740157499999996" bottom="0.78740157499999996" header="0.31496062000000002" footer="0.31496062000000002"/>
  <pageSetup paperSize="9" scale="84" fitToHeight="0" orientation="portrait"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12</vt:i4>
      </vt:variant>
      <vt:variant>
        <vt:lpstr>Intervalos Nomeados</vt:lpstr>
      </vt:variant>
      <vt:variant>
        <vt:i4>9</vt:i4>
      </vt:variant>
    </vt:vector>
  </HeadingPairs>
  <TitlesOfParts>
    <vt:vector size="21" baseType="lpstr">
      <vt:lpstr>INSTRUÇÕES</vt:lpstr>
      <vt:lpstr>POSTOS</vt:lpstr>
      <vt:lpstr>Vale Transporte </vt:lpstr>
      <vt:lpstr>VL. Refeição + Alimentação</vt:lpstr>
      <vt:lpstr>JORNALISTA PLENO</vt:lpstr>
      <vt:lpstr>DESIGNER GRÁFICO PLENO</vt:lpstr>
      <vt:lpstr>EDITOR DE MÍDIA PLENO</vt:lpstr>
      <vt:lpstr>REPÓRTER CINEMATOGRÁFICO PLENO</vt:lpstr>
      <vt:lpstr>SOCIAL MÍDIA PLENO</vt:lpstr>
      <vt:lpstr>REVISOR DE TEXTO</vt:lpstr>
      <vt:lpstr>QUADRO DETALHADO PROPOSTA</vt:lpstr>
      <vt:lpstr>PROPOSTA</vt:lpstr>
      <vt:lpstr>'DESIGNER GRÁFICO PLENO'!Area_de_impressao</vt:lpstr>
      <vt:lpstr>'EDITOR DE MÍDIA PLENO'!Area_de_impressao</vt:lpstr>
      <vt:lpstr>INSTRUÇÕES!Area_de_impressao</vt:lpstr>
      <vt:lpstr>'JORNALISTA PLENO'!Area_de_impressao</vt:lpstr>
      <vt:lpstr>POSTOS!Area_de_impressao</vt:lpstr>
      <vt:lpstr>PROPOSTA!Area_de_impressao</vt:lpstr>
      <vt:lpstr>'REPÓRTER CINEMATOGRÁFICO PLENO'!Area_de_impressao</vt:lpstr>
      <vt:lpstr>'REVISOR DE TEXTO'!Area_de_impressao</vt:lpstr>
      <vt:lpstr>'SOCIAL MÍDIA PLENO'!Area_de_impressao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Profº Walter Gouvea</dc:creator>
  <cp:lastModifiedBy>Isis Pena Garcia</cp:lastModifiedBy>
  <cp:lastPrinted>2023-05-31T13:57:16Z</cp:lastPrinted>
  <dcterms:created xsi:type="dcterms:W3CDTF">2017-09-20T01:52:03Z</dcterms:created>
  <dcterms:modified xsi:type="dcterms:W3CDTF">2025-09-10T13:50:36Z</dcterms:modified>
</cp:coreProperties>
</file>